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456" activeTab="0"/>
  </bookViews>
  <sheets>
    <sheet name="請購單全" sheetId="1" r:id="rId1"/>
    <sheet name="分配" sheetId="2" r:id="rId2"/>
    <sheet name="2123應付代收款108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'請購單全'!$A$1:$M$31</definedName>
    <definedName name="_xlnm.Print_Titles" localSheetId="2">'2123應付代收款108'!$1:$2</definedName>
    <definedName name="分校辦公費基數" localSheetId="1">#REF!</definedName>
    <definedName name="分校辦公費基數">#REF!</definedName>
    <definedName name="分校辦公費單價" localSheetId="1">#REF!</definedName>
    <definedName name="分校辦公費單價">#REF!</definedName>
    <definedName name="文康" localSheetId="1">#REF!</definedName>
    <definedName name="文康">#REF!</definedName>
    <definedName name="文康費單價" localSheetId="1">#REF!</definedName>
    <definedName name="文康費單價">#REF!</definedName>
    <definedName name="水電費單價" localSheetId="1">#REF!</definedName>
    <definedName name="水電費單價">#REF!</definedName>
    <definedName name="社教經費級距A" localSheetId="1">#REF!</definedName>
    <definedName name="社教經費級距A">#REF!</definedName>
    <definedName name="社教經費級距B" localSheetId="1">#REF!</definedName>
    <definedName name="社教經費級距B">#REF!</definedName>
    <definedName name="社教經費基數" localSheetId="1">#REF!</definedName>
    <definedName name="社教經費基數">#REF!</definedName>
    <definedName name="社教經費單價A" localSheetId="1">#REF!</definedName>
    <definedName name="社教經費單價A">#REF!</definedName>
    <definedName name="社教經費單價B" localSheetId="1">#REF!</definedName>
    <definedName name="社教經費單價B">#REF!</definedName>
    <definedName name="社教經費單價C" localSheetId="1">#REF!</definedName>
    <definedName name="社教經費單價C">#REF!</definedName>
    <definedName name="修繕費基數" localSheetId="1">#REF!</definedName>
    <definedName name="修繕費基數">#REF!</definedName>
    <definedName name="修繕費單價" localSheetId="1">#REF!</definedName>
    <definedName name="修繕費單價">#REF!</definedName>
    <definedName name="國小分校辦公費基數" localSheetId="1">#REF!</definedName>
    <definedName name="國小分校辦公費基數">#REF!</definedName>
    <definedName name="國小分校辦公費單價" localSheetId="1">#REF!</definedName>
    <definedName name="國小分校辦公費單價">#REF!</definedName>
    <definedName name="國小文康費單價" localSheetId="1">#REF!</definedName>
    <definedName name="國小文康費單價">#REF!</definedName>
    <definedName name="國小水電費單價" localSheetId="1">#REF!</definedName>
    <definedName name="國小水電費單價">#REF!</definedName>
    <definedName name="國小社教經費級距A" localSheetId="1">#REF!</definedName>
    <definedName name="國小社教經費級距A">#REF!</definedName>
    <definedName name="國小社教經費級距B" localSheetId="1">#REF!</definedName>
    <definedName name="國小社教經費級距B">#REF!</definedName>
    <definedName name="國小社教經費基數" localSheetId="1">#REF!</definedName>
    <definedName name="國小社教經費基數">#REF!</definedName>
    <definedName name="國小社教經費單價A" localSheetId="1">#REF!</definedName>
    <definedName name="國小社教經費單價A">#REF!</definedName>
    <definedName name="國小社教經費單價B" localSheetId="1">#REF!</definedName>
    <definedName name="國小社教經費單價B">#REF!</definedName>
    <definedName name="國小社教經費單價C" localSheetId="1">#REF!</definedName>
    <definedName name="國小社教經費單價C">#REF!</definedName>
    <definedName name="國小修繕費基數" localSheetId="1">#REF!</definedName>
    <definedName name="國小修繕費基數">#REF!</definedName>
    <definedName name="國小修繕費單價" localSheetId="1">#REF!</definedName>
    <definedName name="國小修繕費單價">#REF!</definedName>
    <definedName name="國小教育訓練百分比" localSheetId="1">#REF!</definedName>
    <definedName name="國小教育訓練百分比">#REF!</definedName>
    <definedName name="國小教育訓練單價" localSheetId="1">#REF!</definedName>
    <definedName name="國小教育訓練單價">#REF!</definedName>
    <definedName name="國小辦公費百分比A" localSheetId="1">#REF!</definedName>
    <definedName name="國小辦公費百分比A">#REF!</definedName>
    <definedName name="國小辦公費百分比B" localSheetId="1">#REF!</definedName>
    <definedName name="國小辦公費百分比B">#REF!</definedName>
    <definedName name="國小辦公費百分比C" localSheetId="1">#REF!</definedName>
    <definedName name="國小辦公費百分比C">#REF!</definedName>
    <definedName name="國小辦公費基數" localSheetId="1">#REF!</definedName>
    <definedName name="國小辦公費基數">#REF!</definedName>
    <definedName name="國小辦公費單價" localSheetId="1">#REF!</definedName>
    <definedName name="國小辦公費單價">#REF!</definedName>
    <definedName name="教育訓練百分比" localSheetId="1">#REF!</definedName>
    <definedName name="教育訓練百分比">#REF!</definedName>
    <definedName name="教育訓練單價" localSheetId="1">#REF!</definedName>
    <definedName name="教育訓練單價">#REF!</definedName>
    <definedName name="辦公" localSheetId="1">#REF!</definedName>
    <definedName name="辦公">#REF!</definedName>
    <definedName name="辦公費百分比A" localSheetId="1">#REF!</definedName>
    <definedName name="辦公費百分比A">#REF!</definedName>
    <definedName name="辦公費百分比B" localSheetId="1">#REF!</definedName>
    <definedName name="辦公費百分比B">#REF!</definedName>
    <definedName name="辦公費百分比C" localSheetId="1">#REF!</definedName>
    <definedName name="辦公費百分比C">#REF!</definedName>
    <definedName name="辦公費基數" localSheetId="1">#REF!</definedName>
    <definedName name="辦公費基數">#REF!</definedName>
    <definedName name="辦公費單價" localSheetId="1">#REF!</definedName>
    <definedName name="辦公費單價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5" authorId="0">
      <text>
        <r>
          <rPr>
            <sz val="9"/>
            <rFont val="細明體"/>
            <family val="3"/>
          </rPr>
          <t>工作計畫為：「應付代收款」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 xml:space="preserve">「存入保證金」請選「子目」。
</t>
        </r>
      </text>
    </comment>
    <comment ref="L24" authorId="0">
      <text>
        <r>
          <rPr>
            <sz val="9"/>
            <rFont val="細明體"/>
            <family val="3"/>
          </rPr>
          <t xml:space="preserve">工作計畫為：「國民小學教育」或「資本門經費」請選「用途別」
科目。
</t>
        </r>
      </text>
    </comment>
  </commentList>
</comments>
</file>

<file path=xl/comments2.xml><?xml version="1.0" encoding="utf-8"?>
<comments xmlns="http://schemas.openxmlformats.org/spreadsheetml/2006/main">
  <authors>
    <author>chcg</author>
    <author>user</author>
  </authors>
  <commentList>
    <comment ref="H2" authorId="0">
      <text>
        <r>
          <rPr>
            <b/>
            <sz val="9"/>
            <rFont val="新細明體"/>
            <family val="1"/>
          </rPr>
          <t>chcg: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系統輸入人員類別參考</t>
        </r>
      </text>
    </comment>
    <comment ref="K2" authorId="1">
      <text>
        <r>
          <rPr>
            <sz val="10"/>
            <rFont val="新細明體"/>
            <family val="1"/>
          </rPr>
          <t>1.屬控管數-編列人事費向下
2.屬學校財源：請自行運用於業務費</t>
        </r>
        <r>
          <rPr>
            <sz val="9"/>
            <rFont val="新細明體"/>
            <family val="1"/>
          </rPr>
          <t xml:space="preserve">
</t>
        </r>
      </text>
    </comment>
    <comment ref="L2" authorId="0">
      <text>
        <r>
          <rPr>
            <b/>
            <sz val="10"/>
            <rFont val="新細明體"/>
            <family val="1"/>
          </rPr>
          <t>收支一律全數編列支出，不可留賸餘</t>
        </r>
      </text>
    </comment>
    <comment ref="N6" authorId="1">
      <text>
        <r>
          <rPr>
            <sz val="10"/>
            <color indexed="14"/>
            <rFont val="新細明體"/>
            <family val="1"/>
          </rPr>
          <t>數字為未登打差額，"0"始正確</t>
        </r>
      </text>
    </comment>
    <comment ref="O6" authorId="1">
      <text>
        <r>
          <rPr>
            <sz val="10"/>
            <color indexed="14"/>
            <rFont val="新細明體"/>
            <family val="1"/>
          </rPr>
          <t>數字為未登打差額，"0"始正確</t>
        </r>
      </text>
    </comment>
    <comment ref="L17" authorId="0">
      <text>
        <r>
          <rPr>
            <sz val="12"/>
            <rFont val="新細明體"/>
            <family val="1"/>
          </rPr>
          <t>請相對編列支出</t>
        </r>
      </text>
    </comment>
    <comment ref="N37" authorId="0">
      <text>
        <r>
          <rPr>
            <sz val="12"/>
            <rFont val="新細明體"/>
            <family val="1"/>
          </rPr>
          <t xml:space="preserve">此欄位數額需等於
P47
</t>
        </r>
      </text>
    </comment>
    <comment ref="N51" authorId="0">
      <text>
        <r>
          <rPr>
            <sz val="12"/>
            <rFont val="新細明體"/>
            <family val="1"/>
          </rPr>
          <t>此欄位數額如需填列，需將此欄位數額再填入K65欄內</t>
        </r>
      </text>
    </comment>
  </commentList>
</comments>
</file>

<file path=xl/sharedStrings.xml><?xml version="1.0" encoding="utf-8"?>
<sst xmlns="http://schemas.openxmlformats.org/spreadsheetml/2006/main" count="874" uniqueCount="824">
  <si>
    <t>彰化縣彰化市中山國民小學</t>
  </si>
  <si>
    <t>支  出  憑  證  黏  存  單</t>
  </si>
  <si>
    <t>黏貼單據　 張</t>
  </si>
  <si>
    <t xml:space="preserve">金              額  </t>
  </si>
  <si>
    <t>用途摘要</t>
  </si>
  <si>
    <t>驗收或證明</t>
  </si>
  <si>
    <t>---------------------憑-------證-------黏-------貼-------線---------------------</t>
  </si>
  <si>
    <t>所屬年度：</t>
  </si>
  <si>
    <t>年度</t>
  </si>
  <si>
    <t xml:space="preserve">傳票(付款憑單)編號：                                    </t>
  </si>
  <si>
    <t>款項代墊人</t>
  </si>
  <si>
    <t>第     號</t>
  </si>
  <si>
    <t>經  辦  單  位</t>
  </si>
  <si>
    <t>會 計 單 位</t>
  </si>
  <si>
    <t>校      長</t>
  </si>
  <si>
    <t>經手人</t>
  </si>
  <si>
    <t>單位主管</t>
  </si>
  <si>
    <t>廠商蓋
章處</t>
  </si>
  <si>
    <t>年</t>
  </si>
  <si>
    <t>月</t>
  </si>
  <si>
    <t>日</t>
  </si>
  <si>
    <t>交通及運輸設備修護費</t>
  </si>
  <si>
    <t>簽證號碼</t>
  </si>
  <si>
    <t>預算科目</t>
  </si>
  <si>
    <t>工作計畫</t>
  </si>
  <si>
    <r>
      <t xml:space="preserve">姓名:            </t>
    </r>
    <r>
      <rPr>
        <sz val="10"/>
        <rFont val="標楷體"/>
        <family val="4"/>
      </rPr>
      <t xml:space="preserve"> </t>
    </r>
    <r>
      <rPr>
        <sz val="8"/>
        <rFont val="標楷體"/>
        <family val="4"/>
      </rPr>
      <t>(蓋職章)</t>
    </r>
  </si>
  <si>
    <t>電費</t>
  </si>
  <si>
    <t>水費</t>
  </si>
  <si>
    <t>郵費</t>
  </si>
  <si>
    <t>電話費</t>
  </si>
  <si>
    <t>數據通信費</t>
  </si>
  <si>
    <t>招生業務宣傳品及其他等費用</t>
  </si>
  <si>
    <t>退休退職人員三節慰問金</t>
  </si>
  <si>
    <t>事務設備、圖書設備及各項教學設備等購置</t>
  </si>
  <si>
    <t>532國民小學教育</t>
  </si>
  <si>
    <t>5M2營建及修建工程</t>
  </si>
  <si>
    <t>5M3交通及運輸設備</t>
  </si>
  <si>
    <t>5M4其他設備</t>
  </si>
  <si>
    <t>5M5無形資產</t>
  </si>
  <si>
    <t>2123應付代收款</t>
  </si>
  <si>
    <t>2211存入保證金</t>
  </si>
  <si>
    <t>工作計畫</t>
  </si>
  <si>
    <t>編號：</t>
  </si>
  <si>
    <t>121</t>
  </si>
  <si>
    <t>中山國小</t>
  </si>
  <si>
    <t>單位：千元</t>
  </si>
  <si>
    <t>科目</t>
  </si>
  <si>
    <r>
      <t>說明</t>
    </r>
    <r>
      <rPr>
        <b/>
        <sz val="10"/>
        <color indexed="10"/>
        <rFont val="新細明體"/>
        <family val="1"/>
      </rPr>
      <t>(說明括號如有更新內容，請記得系統需更新)</t>
    </r>
  </si>
  <si>
    <t>人員類別</t>
  </si>
  <si>
    <t>縣款合計</t>
  </si>
  <si>
    <t>移用105年度剩餘(平衡表-比較增減)</t>
  </si>
  <si>
    <t>收支併列</t>
  </si>
  <si>
    <t>合計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</si>
  <si>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</si>
  <si>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</si>
  <si>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</si>
  <si>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</si>
  <si>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</si>
  <si>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</si>
  <si>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</si>
  <si>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</si>
  <si>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</si>
  <si>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</si>
  <si>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</si>
  <si>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</si>
  <si>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未分配數</t>
  </si>
  <si>
    <t>一級</t>
  </si>
  <si>
    <t>二級</t>
  </si>
  <si>
    <t>三級</t>
  </si>
  <si>
    <t>一般性經費</t>
  </si>
  <si>
    <t>無</t>
  </si>
  <si>
    <t>基金
來源</t>
  </si>
  <si>
    <t>基金來源合計</t>
  </si>
  <si>
    <t>徵收收入</t>
  </si>
  <si>
    <t>徵收收入合計</t>
  </si>
  <si>
    <t>違規罰款收入</t>
  </si>
  <si>
    <r>
      <t>未依法律、契約、其他規定履約所收之懲罰性收入</t>
    </r>
    <r>
      <rPr>
        <sz val="10"/>
        <color indexed="10"/>
        <rFont val="新細明體"/>
        <family val="1"/>
      </rPr>
      <t>(能提出為自有財源或受贈取得可列收支對列)(100.11.01)</t>
    </r>
  </si>
  <si>
    <t>勞務收入</t>
  </si>
  <si>
    <t>勞務收入合計</t>
  </si>
  <si>
    <t>服務收入</t>
  </si>
  <si>
    <t>招標文件、圖說、工本費收入</t>
  </si>
  <si>
    <t>各項考試報名費收入(如教師甄選報名費)</t>
  </si>
  <si>
    <t>各項場地設施使用費(向學生收取之游泳池除外)</t>
  </si>
  <si>
    <r>
      <t>教、職員工借用宿舍收入</t>
    </r>
    <r>
      <rPr>
        <b/>
        <sz val="10"/>
        <color indexed="10"/>
        <rFont val="新細明體"/>
        <family val="1"/>
      </rPr>
      <t>(105年更新)</t>
    </r>
  </si>
  <si>
    <t>43Y</t>
  </si>
  <si>
    <t>其他勞務收入</t>
  </si>
  <si>
    <t>其他勞務收入</t>
  </si>
  <si>
    <t>財產收入</t>
  </si>
  <si>
    <t>財產收入合計</t>
  </si>
  <si>
    <t>財產處分收入</t>
  </si>
  <si>
    <r>
      <t>廢舊物資售價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新細明體"/>
        <family val="1"/>
      </rPr>
      <t>同</t>
    </r>
    <r>
      <rPr>
        <b/>
        <sz val="10"/>
        <color indexed="10"/>
        <rFont val="Times New Roman"/>
        <family val="1"/>
      </rPr>
      <t>415</t>
    </r>
    <r>
      <rPr>
        <b/>
        <sz val="10"/>
        <color indexed="10"/>
        <rFont val="新細明體"/>
        <family val="1"/>
      </rPr>
      <t>違規罰款收入說明</t>
    </r>
    <r>
      <rPr>
        <b/>
        <sz val="10"/>
        <color indexed="10"/>
        <rFont val="Times New Roman"/>
        <family val="1"/>
      </rPr>
      <t>)</t>
    </r>
  </si>
  <si>
    <t>租金收入</t>
  </si>
  <si>
    <t>租金收入</t>
  </si>
  <si>
    <t>權利金收入</t>
  </si>
  <si>
    <t>彰化健興游泳池權利金收入</t>
  </si>
  <si>
    <t>利息收入</t>
  </si>
  <si>
    <t>基金專戶利息收入</t>
  </si>
  <si>
    <t>45Y</t>
  </si>
  <si>
    <t>其他財產收入</t>
  </si>
  <si>
    <t>其他財產收入</t>
  </si>
  <si>
    <t>政府撥入
收入</t>
  </si>
  <si>
    <t>政府撥入收入合計</t>
  </si>
  <si>
    <t>政府售股撥入收入</t>
  </si>
  <si>
    <t>公庫撥款收入</t>
  </si>
  <si>
    <t>46Y</t>
  </si>
  <si>
    <t>政府其他撥入收入</t>
  </si>
  <si>
    <t>凡不屬公庫撥款收入之政府撥款收入</t>
  </si>
  <si>
    <t>4S</t>
  </si>
  <si>
    <t>教學收入</t>
  </si>
  <si>
    <t>教學收入合計</t>
  </si>
  <si>
    <t>4S1</t>
  </si>
  <si>
    <t>學雜費收入</t>
  </si>
  <si>
    <r>
      <t>高中雜費收入</t>
    </r>
    <r>
      <rPr>
        <b/>
        <sz val="10"/>
        <color indexed="12"/>
        <rFont val="新細明體"/>
        <family val="1"/>
      </rPr>
      <t>(102年度變更)</t>
    </r>
  </si>
  <si>
    <t>國中補校學雜費收入</t>
  </si>
  <si>
    <r>
      <t>幼兒園5歲以下幼兒學費收入</t>
    </r>
    <r>
      <rPr>
        <b/>
        <sz val="10"/>
        <color indexed="10"/>
        <rFont val="新細明體"/>
        <family val="1"/>
      </rPr>
      <t>(102年度變更,刪除雜費)</t>
    </r>
    <r>
      <rPr>
        <sz val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(補充說明:每人每學期:半日制4000元、全日制5500元)</t>
    </r>
  </si>
  <si>
    <r>
      <t>幼兒園雜費收入</t>
    </r>
    <r>
      <rPr>
        <b/>
        <sz val="10"/>
        <color indexed="10"/>
        <rFont val="新細明體"/>
        <family val="1"/>
      </rPr>
      <t>(102年度變更)</t>
    </r>
    <r>
      <rPr>
        <sz val="10"/>
        <color indexed="12"/>
        <rFont val="新細明體"/>
        <family val="1"/>
      </rPr>
      <t>(補充說明:每人每月上限300元)</t>
    </r>
  </si>
  <si>
    <t>4S2</t>
  </si>
  <si>
    <t>推廣教育收入</t>
  </si>
  <si>
    <t>4S3</t>
  </si>
  <si>
    <t>建教合作收入</t>
  </si>
  <si>
    <t>4Y</t>
  </si>
  <si>
    <t>其他收入</t>
  </si>
  <si>
    <t>其他收入合計</t>
  </si>
  <si>
    <t>4YO</t>
  </si>
  <si>
    <t>受贈收入</t>
  </si>
  <si>
    <t>一般捐贈</t>
  </si>
  <si>
    <t>4YY</t>
  </si>
  <si>
    <t>雜項收入</t>
  </si>
  <si>
    <t>代收代辦經費剩餘收入</t>
  </si>
  <si>
    <t>資源回收收入</t>
  </si>
  <si>
    <t>其他雜項收入</t>
  </si>
  <si>
    <t>基金用途-經資合計</t>
  </si>
  <si>
    <r>
      <t>A-</t>
    </r>
    <r>
      <rPr>
        <sz val="12"/>
        <rFont val="新細明體"/>
        <family val="1"/>
      </rPr>
      <t>經常門</t>
    </r>
  </si>
  <si>
    <t>用人
費用</t>
  </si>
  <si>
    <t>用人費用合計</t>
  </si>
  <si>
    <t>正式員額
薪資</t>
  </si>
  <si>
    <t>管理委員會委員報酬</t>
  </si>
  <si>
    <t>顧問人員報酬</t>
  </si>
  <si>
    <t>職員薪金</t>
  </si>
  <si>
    <t>教員待遇</t>
  </si>
  <si>
    <t>正式</t>
  </si>
  <si>
    <r>
      <t>正式教師超時鐘點費</t>
    </r>
    <r>
      <rPr>
        <b/>
        <sz val="10"/>
        <color indexed="10"/>
        <rFont val="新細明體"/>
        <family val="1"/>
      </rPr>
      <t>(102年度新增)</t>
    </r>
  </si>
  <si>
    <t>兼任</t>
  </si>
  <si>
    <t>職員待遇</t>
  </si>
  <si>
    <t>工員工資</t>
  </si>
  <si>
    <t>技工及工友待遇</t>
  </si>
  <si>
    <t>警餉</t>
  </si>
  <si>
    <t>聘僱及兼職
人員薪資</t>
  </si>
  <si>
    <t>聘用人員薪金</t>
  </si>
  <si>
    <t>約僱職員薪金</t>
  </si>
  <si>
    <r>
      <t>教保員、助理教保員、護理人員薪資</t>
    </r>
    <r>
      <rPr>
        <b/>
        <sz val="10"/>
        <color indexed="10"/>
        <rFont val="新細明體"/>
        <family val="1"/>
      </rPr>
      <t>(103年新增，請刪除多餘部分)</t>
    </r>
  </si>
  <si>
    <t>聘僱</t>
  </si>
  <si>
    <t>約僱工員薪金</t>
  </si>
  <si>
    <r>
      <t>幼兒園廚工薪資</t>
    </r>
    <r>
      <rPr>
        <b/>
        <sz val="10"/>
        <color indexed="10"/>
        <rFont val="新細明體"/>
        <family val="1"/>
      </rPr>
      <t>(103年新增)</t>
    </r>
  </si>
  <si>
    <t>兼職人員酬金</t>
  </si>
  <si>
    <r>
      <t>兼課教師鐘點費</t>
    </r>
    <r>
      <rPr>
        <b/>
        <sz val="10"/>
        <color indexed="10"/>
        <rFont val="新細明體"/>
        <family val="1"/>
      </rPr>
      <t>(102年度新增)</t>
    </r>
  </si>
  <si>
    <r>
      <t>婚假、產假、喪假、病假公傷假(一個月以上)代課鐘點費</t>
    </r>
    <r>
      <rPr>
        <b/>
        <sz val="10"/>
        <color indexed="10"/>
        <rFont val="新細明體"/>
        <family val="1"/>
      </rPr>
      <t>(102年度新增)</t>
    </r>
  </si>
  <si>
    <r>
      <t>出差、研習、病假公傷假(一個月以下)代課鐘點費</t>
    </r>
    <r>
      <rPr>
        <b/>
        <sz val="10"/>
        <color indexed="10"/>
        <rFont val="新細明體"/>
        <family val="1"/>
      </rPr>
      <t>(102年度新增)</t>
    </r>
  </si>
  <si>
    <t>超時工作
報酬</t>
  </si>
  <si>
    <t>加班費</t>
  </si>
  <si>
    <t>業務需要加班費</t>
  </si>
  <si>
    <r>
      <t>不休假加班費</t>
    </r>
  </si>
  <si>
    <t>誤餐費</t>
  </si>
  <si>
    <t>津 貼</t>
  </si>
  <si>
    <t>水電津貼</t>
  </si>
  <si>
    <t>領班津貼</t>
  </si>
  <si>
    <t>僻地津貼</t>
  </si>
  <si>
    <t>工地津貼</t>
  </si>
  <si>
    <t>14Y</t>
  </si>
  <si>
    <t>其他津貼</t>
  </si>
  <si>
    <t>獎 金</t>
  </si>
  <si>
    <t>考績獎金</t>
  </si>
  <si>
    <t>年終獎金</t>
  </si>
  <si>
    <t>年終工作獎金</t>
  </si>
  <si>
    <t>15Y</t>
  </si>
  <si>
    <t>其他獎金</t>
  </si>
  <si>
    <t>退休及卹償金</t>
  </si>
  <si>
    <t>職員退休及離職金</t>
  </si>
  <si>
    <r>
      <t>公教人員退休金、其他現金給付、撫慰金、月退休人員年終慰問金等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統籌</t>
    </r>
    <r>
      <rPr>
        <sz val="10"/>
        <rFont val="Times New Roman"/>
        <family val="1"/>
      </rPr>
      <t>)</t>
    </r>
  </si>
  <si>
    <r>
      <t>正式教育人員退休金之提撥</t>
    </r>
    <r>
      <rPr>
        <b/>
        <sz val="10"/>
        <color indexed="10"/>
        <rFont val="新細明體"/>
        <family val="1"/>
      </rPr>
      <t>(102年度新增)</t>
    </r>
  </si>
  <si>
    <r>
      <t>代理、代課、兼任教師勞工退休金提撥</t>
    </r>
    <r>
      <rPr>
        <b/>
        <sz val="10"/>
        <color indexed="10"/>
        <rFont val="新細明體"/>
        <family val="1"/>
      </rPr>
      <t>(102年度新增)</t>
    </r>
  </si>
  <si>
    <t>公務人員退休金之提撥</t>
  </si>
  <si>
    <t>工員退休及離職金</t>
  </si>
  <si>
    <t>技工、工友有關墊償基金之提撥</t>
  </si>
  <si>
    <t>卹償金</t>
  </si>
  <si>
    <t>公教人員撫卹金(統籌)</t>
  </si>
  <si>
    <t>資遣費</t>
  </si>
  <si>
    <t>職員資遣費</t>
  </si>
  <si>
    <t>工員資遣費</t>
  </si>
  <si>
    <t>福利費</t>
  </si>
  <si>
    <t>分擔員工保險費</t>
  </si>
  <si>
    <t>健保保險補助</t>
  </si>
  <si>
    <t>*</t>
  </si>
  <si>
    <t>二代健保保險補助</t>
  </si>
  <si>
    <t>公保保險補助</t>
  </si>
  <si>
    <t>勞保保險補助</t>
  </si>
  <si>
    <t>分擔退休人員及其配偶暨員工眷屬保險費</t>
  </si>
  <si>
    <t>傷病醫藥費</t>
  </si>
  <si>
    <t>提撥福利金</t>
  </si>
  <si>
    <t>員工通勤交通費</t>
  </si>
  <si>
    <t>分擔輔助建屋貸款利息</t>
  </si>
  <si>
    <t>18Y</t>
  </si>
  <si>
    <t>其他福利費</t>
  </si>
  <si>
    <t>子女教育、婚喪、生育補助及年節特別照護金(統籌)</t>
  </si>
  <si>
    <t>休假旅遊補助</t>
  </si>
  <si>
    <t>提繳費</t>
  </si>
  <si>
    <t>提繳工資墊償費用</t>
  </si>
  <si>
    <t>服務費用合計</t>
  </si>
  <si>
    <t>水電費</t>
  </si>
  <si>
    <t>動力費</t>
  </si>
  <si>
    <t>工作場所電費</t>
  </si>
  <si>
    <t>宿舍電費</t>
  </si>
  <si>
    <t>工作場所水費</t>
  </si>
  <si>
    <t>氣體費</t>
  </si>
  <si>
    <t>郵電費</t>
  </si>
  <si>
    <t>郵費</t>
  </si>
  <si>
    <t>旅運費</t>
  </si>
  <si>
    <t>國內旅費</t>
  </si>
  <si>
    <r>
      <t>員工國內出差、調遣、受訓等交通費、住宿費、雜費及臨時費等</t>
    </r>
    <r>
      <rPr>
        <b/>
        <sz val="10"/>
        <color indexed="10"/>
        <rFont val="新細明體"/>
        <family val="1"/>
      </rPr>
      <t>(105年更新)</t>
    </r>
  </si>
  <si>
    <t>貨物運費</t>
  </si>
  <si>
    <t>教學、各項活動競賽等器材運輸費</t>
  </si>
  <si>
    <t>印刷裝訂
與廣告費</t>
  </si>
  <si>
    <t>印刷及裝訂費</t>
  </si>
  <si>
    <t>業務及教學所需製版、印刷、複製及裝訂費</t>
  </si>
  <si>
    <t>業務宣導費</t>
  </si>
  <si>
    <t>修理保養
及保固費</t>
  </si>
  <si>
    <t>土地改良物修護費</t>
  </si>
  <si>
    <t>圍牆等各種土地改良物之修理維護費</t>
  </si>
  <si>
    <t>一般房屋修護費</t>
  </si>
  <si>
    <t>教室、辦公廳舍等修理維護費</t>
  </si>
  <si>
    <t>機械及設備修護費</t>
  </si>
  <si>
    <t>電梯、運動設施、電腦硬體及其他機械設施之修理維護費</t>
  </si>
  <si>
    <r>
      <t>無障礙電梯養護費</t>
    </r>
    <r>
      <rPr>
        <b/>
        <sz val="10"/>
        <color indexed="10"/>
        <rFont val="新細明體"/>
        <family val="1"/>
      </rPr>
      <t>(102新增)</t>
    </r>
  </si>
  <si>
    <t>交通、運輸設備及廣播通訊等設備之修理維護費</t>
  </si>
  <si>
    <t>事務設備、圖書設備及各項教學設備等維護費</t>
  </si>
  <si>
    <t>飲水機維修費</t>
  </si>
  <si>
    <t>佣金、匯費、經理費及手續費</t>
  </si>
  <si>
    <t>辦理各項業務之佣金、匯費、經理費及手續費</t>
  </si>
  <si>
    <t>外包費</t>
  </si>
  <si>
    <t>校園安全環境清潔維護經費(採勞力外包方式)</t>
  </si>
  <si>
    <r>
      <t>其他業務所需外包費</t>
    </r>
    <r>
      <rPr>
        <b/>
        <sz val="10"/>
        <color indexed="12"/>
        <rFont val="新細明體"/>
        <family val="1"/>
      </rPr>
      <t>(100.10.28新增說明)</t>
    </r>
  </si>
  <si>
    <t>27A</t>
  </si>
  <si>
    <t>義工服務費</t>
  </si>
  <si>
    <t>僱用臨時人員薪資〈含勞健保及退休金〉</t>
  </si>
  <si>
    <t>僱用身心障礙臨時人員薪資〈含勞健保及退休金〉</t>
  </si>
  <si>
    <t>27F</t>
  </si>
  <si>
    <t>體育活動費</t>
  </si>
  <si>
    <t>教職員工文康休閒活動</t>
  </si>
  <si>
    <t>講課鐘點、稿費、出席審查及查詢費</t>
  </si>
  <si>
    <r>
      <t>辦理講習訓練聘請講師演講或授課之鐘點費，委請撰稿、審稿、翻譯等費用</t>
    </r>
    <r>
      <rPr>
        <sz val="10"/>
        <color indexed="53"/>
        <rFont val="Times New Roman"/>
        <family val="1"/>
      </rPr>
      <t>(</t>
    </r>
    <r>
      <rPr>
        <sz val="10"/>
        <color indexed="53"/>
        <rFont val="新細明體"/>
        <family val="1"/>
      </rPr>
      <t>如高中社團教師鐘點費</t>
    </r>
    <r>
      <rPr>
        <sz val="10"/>
        <color indexed="53"/>
        <rFont val="Times New Roman"/>
        <family val="1"/>
      </rPr>
      <t>)</t>
    </r>
  </si>
  <si>
    <t>聘請專家出席審查案件或查詢等酬勞費</t>
  </si>
  <si>
    <t>委託檢驗(定)試驗認證費</t>
  </si>
  <si>
    <t>消防安全檢查及飲水機檢驗簽證費</t>
  </si>
  <si>
    <t>建築物公共安全檢查簽證費</t>
  </si>
  <si>
    <t>試務甄選費</t>
  </si>
  <si>
    <t>各項考試之命題、監考、閱卷、試務等費用</t>
  </si>
  <si>
    <t>28A</t>
  </si>
  <si>
    <t>電子計算機軟體服務費</t>
  </si>
  <si>
    <t>委託研究設計軟體、系統維護及購買套裝軟體等費用</t>
  </si>
  <si>
    <t>28Y</t>
  </si>
  <si>
    <t>電子保全服務費</t>
  </si>
  <si>
    <t>公共關係費</t>
  </si>
  <si>
    <t>因公招待、餽贈、慰問及獎賞等</t>
  </si>
  <si>
    <t>材料及用品費合計</t>
  </si>
  <si>
    <t>使用材料費</t>
  </si>
  <si>
    <t>物料</t>
  </si>
  <si>
    <t>設備運轉、維護、試作、訓練或競賽所耗用之物料等</t>
  </si>
  <si>
    <t>燃料</t>
  </si>
  <si>
    <t>機械、運輸及發電設備所耗用之燃料</t>
  </si>
  <si>
    <t>油脂</t>
  </si>
  <si>
    <t>機械及運輸設備所耗用之油脂</t>
  </si>
  <si>
    <t>建築材料</t>
  </si>
  <si>
    <t>修造營建耗用之建築材料</t>
  </si>
  <si>
    <t>設備零件</t>
  </si>
  <si>
    <t>各種設備零件費</t>
  </si>
  <si>
    <t>用品消耗</t>
  </si>
  <si>
    <t>辦公（事務）用品</t>
  </si>
  <si>
    <t>公務所需文具紙張、電腦設備耗材、衛生水電、防護用品等辦公費用</t>
  </si>
  <si>
    <t>報章什誌</t>
  </si>
  <si>
    <t>業務所需圖書、報章雜誌等購置費用</t>
  </si>
  <si>
    <t>農業與園藝用品及環境美化費</t>
  </si>
  <si>
    <t>環境整潔及美化、清潔用具等費用</t>
  </si>
  <si>
    <t>醫療用品(非醫療院所使用)</t>
  </si>
  <si>
    <t>保健衛生、醫療等材料費</t>
  </si>
  <si>
    <t>32Y</t>
  </si>
  <si>
    <r>
      <t>其他支出(如獎品及其他非辦公用品之消耗)</t>
    </r>
    <r>
      <rPr>
        <sz val="10"/>
        <color indexed="12"/>
        <rFont val="新細明體"/>
        <family val="1"/>
      </rPr>
      <t>(</t>
    </r>
    <r>
      <rPr>
        <b/>
        <sz val="10"/>
        <color indexed="12"/>
        <rFont val="新細明體"/>
        <family val="1"/>
      </rPr>
      <t>102修正)</t>
    </r>
  </si>
  <si>
    <t>會費、捐助、補助、分攤、照護、救濟與交流活動費合計</t>
  </si>
  <si>
    <t>學術團體會費</t>
  </si>
  <si>
    <t>參加專業組織或學術團體所需之會費</t>
  </si>
  <si>
    <t>慰問金、照護及濟助金</t>
  </si>
  <si>
    <t>技能競賽</t>
  </si>
  <si>
    <t>選手、裁判、工作人員等於選拔及競賽期間之交通、膳宿及臨時費等相關費用</t>
  </si>
  <si>
    <t>其他合計</t>
  </si>
  <si>
    <t>辦理社會教育活動費</t>
  </si>
  <si>
    <r>
      <t>分散式資源班、啟智班及啟聰班所需各項經費</t>
    </r>
    <r>
      <rPr>
        <b/>
        <sz val="9"/>
        <color indexed="12"/>
        <rFont val="新細明體"/>
        <family val="1"/>
      </rPr>
      <t>(102修正)</t>
    </r>
  </si>
  <si>
    <r>
      <t>其他支出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如誤餐餐點</t>
    </r>
    <r>
      <rPr>
        <sz val="10"/>
        <rFont val="Times New Roman"/>
        <family val="1"/>
      </rPr>
      <t>)</t>
    </r>
    <r>
      <rPr>
        <sz val="10"/>
        <color indexed="12"/>
        <rFont val="Times New Roman"/>
        <family val="1"/>
      </rPr>
      <t>(</t>
    </r>
    <r>
      <rPr>
        <b/>
        <sz val="10"/>
        <color indexed="12"/>
        <rFont val="Times New Roman"/>
        <family val="1"/>
      </rPr>
      <t>102</t>
    </r>
    <r>
      <rPr>
        <b/>
        <sz val="10"/>
        <color indexed="12"/>
        <rFont val="新細明體"/>
        <family val="1"/>
      </rPr>
      <t>修正)</t>
    </r>
  </si>
  <si>
    <r>
      <t>B-</t>
    </r>
    <r>
      <rPr>
        <b/>
        <sz val="12"/>
        <color indexed="10"/>
        <rFont val="新細明體"/>
        <family val="1"/>
      </rPr>
      <t>資本門</t>
    </r>
  </si>
  <si>
    <t>購建固定資產、無形資產及長期投資合計</t>
  </si>
  <si>
    <t>購置土地</t>
  </si>
  <si>
    <t>土地購置</t>
  </si>
  <si>
    <t>興建圍牆等各種土地改良物經費</t>
  </si>
  <si>
    <t>擴充改良房屋建築及其附屬設備經費</t>
  </si>
  <si>
    <t>購置交通、運輸設備及廣播通訊等設備</t>
  </si>
  <si>
    <t>電梯、運動設施、電腦硬體及其他機械設施相關費用</t>
  </si>
  <si>
    <t>購置電腦作業系統、資料庫系統、套裝軟體等費用</t>
  </si>
  <si>
    <t>委託廠商開發應用系統等相關費用</t>
  </si>
  <si>
    <t>服務費用-</t>
  </si>
  <si>
    <t>材料及用品費-</t>
  </si>
  <si>
    <t>會費、捐助、補助、分攤、照護、救濟與交流活動費-</t>
  </si>
  <si>
    <t>購建固定資產、無形資產及長期投資-</t>
  </si>
  <si>
    <t>雜項設備修護費</t>
  </si>
  <si>
    <t>其他專業服務費</t>
  </si>
  <si>
    <t>其他用品消耗</t>
  </si>
  <si>
    <t>用途別</t>
  </si>
  <si>
    <t>2123應付代收款</t>
  </si>
  <si>
    <t>用途別/子目</t>
  </si>
  <si>
    <t>子目</t>
  </si>
  <si>
    <t>用途別</t>
  </si>
  <si>
    <t>27D</t>
  </si>
  <si>
    <t>計時與計件人員酬金</t>
  </si>
  <si>
    <t>一般服務費</t>
  </si>
  <si>
    <t>專業服務費</t>
  </si>
  <si>
    <t>91Y</t>
  </si>
  <si>
    <t>其他</t>
  </si>
  <si>
    <t>購置固定資產-</t>
  </si>
  <si>
    <t>購置無形資產-</t>
  </si>
  <si>
    <t>興建土地改良物</t>
  </si>
  <si>
    <t>擴充改良房屋建築及設備</t>
  </si>
  <si>
    <t>購置交通及運輸設備</t>
  </si>
  <si>
    <t>購置機械及設備</t>
  </si>
  <si>
    <t>購置電腦軟體</t>
  </si>
  <si>
    <r>
      <t xml:space="preserve">購置雜項設備
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新細明體"/>
        <family val="1"/>
      </rPr>
      <t>分支計畫</t>
    </r>
    <r>
      <rPr>
        <b/>
        <sz val="10"/>
        <color indexed="10"/>
        <rFont val="Times New Roman"/>
        <family val="1"/>
      </rPr>
      <t>5M420000)</t>
    </r>
  </si>
  <si>
    <t>會費-</t>
  </si>
  <si>
    <t>補 貼、獎勵、慰 問、照護與救濟 -</t>
  </si>
  <si>
    <t>競賽及交流活動費-</t>
  </si>
  <si>
    <t>其他-</t>
  </si>
  <si>
    <t>106年度中山國小【應付代收款】會計科目</t>
  </si>
  <si>
    <t>子目類別</t>
  </si>
  <si>
    <t>一級子目</t>
  </si>
  <si>
    <t>二級子目</t>
  </si>
  <si>
    <t>A00000</t>
  </si>
  <si>
    <t>應付代收款-零用金專戶94531</t>
  </si>
  <si>
    <t>已建子目</t>
  </si>
  <si>
    <t>A00001</t>
  </si>
  <si>
    <t>應付代收款-零用金專戶94531-零用金</t>
  </si>
  <si>
    <t>B00000</t>
  </si>
  <si>
    <t>應付代收款-教育儲蓄戶95999</t>
  </si>
  <si>
    <t>B00001</t>
  </si>
  <si>
    <t>C00000</t>
  </si>
  <si>
    <t>應付代收款-仁愛專戶96127</t>
  </si>
  <si>
    <t>CA0001</t>
  </si>
  <si>
    <t>CB0000</t>
  </si>
  <si>
    <t>CB0001</t>
  </si>
  <si>
    <t>應付代收款-仁愛專戶96127-獎學金陳清源奬學金-定存</t>
  </si>
  <si>
    <t>CB0002</t>
  </si>
  <si>
    <t>應付代收款-仁愛專戶96127-獎學金陳清源奬學金-孳息</t>
  </si>
  <si>
    <t>D00000</t>
  </si>
  <si>
    <t>應付代收款-營養午餐經費</t>
  </si>
  <si>
    <t>D00001</t>
  </si>
  <si>
    <t>D00002</t>
  </si>
  <si>
    <t>D00003</t>
  </si>
  <si>
    <t>應付代收款-營養午餐經費-學生營養午餐自付款</t>
  </si>
  <si>
    <t>E00000</t>
  </si>
  <si>
    <t>應付代收款-代收付款項</t>
  </si>
  <si>
    <t>E00001</t>
  </si>
  <si>
    <t>E00002</t>
  </si>
  <si>
    <t>應付代收款-代收付款項-公保費</t>
  </si>
  <si>
    <t>E00003</t>
  </si>
  <si>
    <t>應付代收款-代收付款項-健保費</t>
  </si>
  <si>
    <t>E00004</t>
  </si>
  <si>
    <t>應付代收款-代收付款項-健保費-退休教師</t>
  </si>
  <si>
    <t>E00005</t>
  </si>
  <si>
    <t>應付代收款-代收付款項-勞保費</t>
  </si>
  <si>
    <t>E00006</t>
  </si>
  <si>
    <t>應付代收款-代收付款項-勞工退休準備金</t>
  </si>
  <si>
    <t>E00007</t>
  </si>
  <si>
    <t>應付代收款-代收付款項-二代健保機關負擔款</t>
  </si>
  <si>
    <t>E00008</t>
  </si>
  <si>
    <t>應付代收款-代收付款項-二代健保代扣自付款</t>
  </si>
  <si>
    <t>E00009</t>
  </si>
  <si>
    <t>應付代收款-代收付款項-離職儲金</t>
  </si>
  <si>
    <t>E00010</t>
  </si>
  <si>
    <t>應付代收款-代收付款項-所得稅</t>
  </si>
  <si>
    <t>E00011</t>
  </si>
  <si>
    <t>應付代收款-代收付款項-優惠存款</t>
  </si>
  <si>
    <t>E00012</t>
  </si>
  <si>
    <t>應付代收款-代收付款項-教師會費</t>
  </si>
  <si>
    <t>E00013</t>
  </si>
  <si>
    <t>應付代收款-代收付款項-法院扣押款</t>
  </si>
  <si>
    <t>E00014</t>
  </si>
  <si>
    <t>應付代收款-代收付款項-其他代收代付</t>
  </si>
  <si>
    <t>F00000</t>
  </si>
  <si>
    <t>應付代收款-學生繳費項目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</si>
  <si>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</si>
  <si>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</si>
  <si>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</si>
  <si>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</si>
  <si>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</si>
  <si>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</si>
  <si>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</si>
  <si>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</si>
  <si>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</si>
  <si>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FB0000</t>
  </si>
  <si>
    <t>應付代收款-學生繳費項目-學生社團</t>
  </si>
  <si>
    <t>FB0001</t>
  </si>
  <si>
    <t>FB0002</t>
  </si>
  <si>
    <t>FB0003</t>
  </si>
  <si>
    <t>FB0004</t>
  </si>
  <si>
    <t>FB0005</t>
  </si>
  <si>
    <t>FB0006</t>
  </si>
  <si>
    <t>FB0007</t>
  </si>
  <si>
    <t>G00000</t>
  </si>
  <si>
    <t>應付代收款-幼兒園經費</t>
  </si>
  <si>
    <t>G00001</t>
  </si>
  <si>
    <t>應付代收款-幼兒園經費-幼兒園活動費</t>
  </si>
  <si>
    <t>G00002</t>
  </si>
  <si>
    <t>應付代收款-幼兒園經費-幼兒園材料費</t>
  </si>
  <si>
    <t>G00003</t>
  </si>
  <si>
    <t>應付代收款-幼兒園經費-幼兒園點心午餐費</t>
  </si>
  <si>
    <t>G00004</t>
  </si>
  <si>
    <t>應付代收款-幼兒園經費-幼兒園平安保險費</t>
  </si>
  <si>
    <t>G00005</t>
  </si>
  <si>
    <t>應付代收款-幼兒園經費-幼兒園雜費</t>
  </si>
  <si>
    <t>G00006</t>
  </si>
  <si>
    <t>應付代收款-幼兒園經費-幼兒園學費</t>
  </si>
  <si>
    <t>G00007</t>
  </si>
  <si>
    <t>應付代收款-幼兒園經費-幼兒園課後留園服務費</t>
  </si>
  <si>
    <t>G00008</t>
  </si>
  <si>
    <t>應付代收款-幼兒園經費-幼兒園各項補助</t>
  </si>
  <si>
    <t>H00000</t>
  </si>
  <si>
    <t>應付代收款-各項獎助學金</t>
  </si>
  <si>
    <t>HA0000</t>
  </si>
  <si>
    <t>應付代收款-各項獎助學金-獎助學金</t>
  </si>
  <si>
    <t>HA0001</t>
  </si>
  <si>
    <t>HA0002</t>
  </si>
  <si>
    <t>應付代收款-各項獎助學金-獎助學金-彰化縣教育基金會</t>
  </si>
  <si>
    <t>HA0003</t>
  </si>
  <si>
    <t>應付代收款-各項獎助學金-獎助學金-教育部學產基金</t>
  </si>
  <si>
    <t>HA0004</t>
  </si>
  <si>
    <t>應付代收款-各項獎助學金-獎助學金-體育競賽獎助金</t>
  </si>
  <si>
    <t>HA0005</t>
  </si>
  <si>
    <t>應付代收款-各項獎助學金-獎助學金-其他各單位獎助學金</t>
  </si>
  <si>
    <t>HB0000</t>
  </si>
  <si>
    <t>HB0001</t>
  </si>
  <si>
    <t>應付代收款-各項獎助學金-學生各項補助-代收代辦費補助</t>
  </si>
  <si>
    <t>HB0002</t>
  </si>
  <si>
    <t>應付代收款-各項獎助學金-學生各項補助-教科書補助</t>
  </si>
  <si>
    <t>HB0003</t>
  </si>
  <si>
    <t>應付代收款-各項獎助學金-學生各項補助-身障生無法自行上下學交通補助</t>
  </si>
  <si>
    <t>I00000</t>
  </si>
  <si>
    <t>應付代收款-各項活動補助</t>
  </si>
  <si>
    <t>IA0000</t>
  </si>
  <si>
    <t>應付代收款-各項活動補助-教務處</t>
  </si>
  <si>
    <t>IA0001</t>
  </si>
  <si>
    <t>IA0002</t>
  </si>
  <si>
    <t>應付代收款-各項活動補助-教務處-精進教學-學校增能活動-教師專業學習社群</t>
  </si>
  <si>
    <t>IA0003</t>
  </si>
  <si>
    <t>應付代收款-各項活動補助-教務處-精進教學-學習診斷教學轉化人才培訓計畫</t>
  </si>
  <si>
    <t>IA0004</t>
  </si>
  <si>
    <t>應付代收款-各項活動補助-教務處-科展經費</t>
  </si>
  <si>
    <t>IA0005</t>
  </si>
  <si>
    <t>應付代收款-各項活動補助-教務處-本土語言教學支援工作人員交通費</t>
  </si>
  <si>
    <t>IA0006</t>
  </si>
  <si>
    <t>應付代收款-各項活動補助-教務處-悅報閱幸福</t>
  </si>
  <si>
    <t>IA0007</t>
  </si>
  <si>
    <t>應付代收款-各項活動補助-教務處-國際教育</t>
  </si>
  <si>
    <t>IA0008</t>
  </si>
  <si>
    <t>應付代收款-各項活動補助-教務處-十二年國教課綱轉化宣導</t>
  </si>
  <si>
    <t>IA0009</t>
  </si>
  <si>
    <t>應付代收款-各項活動補助-教務處-網界博覽會</t>
  </si>
  <si>
    <t>IA0010</t>
  </si>
  <si>
    <t>應付代收款-各項活動補助-教務處-非偏遠地區學校校園網路費</t>
  </si>
  <si>
    <t>IA0011</t>
  </si>
  <si>
    <t>應付代收款-各項活動補助-教務處-學校用書經費</t>
  </si>
  <si>
    <t>IA0012</t>
  </si>
  <si>
    <t>應付代收款-各項活動補助-教務處-沉浸式英語教學特色學校試辦計畫</t>
  </si>
  <si>
    <t>IA0013</t>
  </si>
  <si>
    <t>應付代收款-各項活動補助-教務處-精進教學-「素養導向教學／評量示例」增能工作坊</t>
  </si>
  <si>
    <t>IA0014</t>
  </si>
  <si>
    <t>應付代收款-各項活動補助-教務處-營造空間美學與發展特色學校</t>
  </si>
  <si>
    <t>IA0015</t>
  </si>
  <si>
    <t>應付代收款-各項活動補助-教務處-精進教學品質計畫之學校增能活動計畫</t>
  </si>
  <si>
    <t>IA0016</t>
  </si>
  <si>
    <t>應付代收款-各項活動補助-教務處-媒體素養與故事融入領域教學計畫</t>
  </si>
  <si>
    <t>IA0017</t>
  </si>
  <si>
    <t>應付代收款-各項活動補助-教務處-中小學科學教育專案計畫</t>
  </si>
  <si>
    <t>IA0018</t>
  </si>
  <si>
    <t>應付代收款-各項活動補助-教務處-教育雲服務應用研習</t>
  </si>
  <si>
    <t>IA0019</t>
  </si>
  <si>
    <t>應付代收款-各項活動補助-教務處-多元觸發學習試辦計畫</t>
  </si>
  <si>
    <t>IA0020</t>
  </si>
  <si>
    <t>應付代收款-各項活動補助-教務處-十二年國教前導學校協作計畫</t>
  </si>
  <si>
    <t>IA0021</t>
  </si>
  <si>
    <t>應付代收款-各項活動補助-教務處-閩南語沉浸式教學試辦計畫</t>
  </si>
  <si>
    <t>IA0022</t>
  </si>
  <si>
    <t>應付代收款-各項活動補助-教務處-Google資料中心社區公益計畫補助方案</t>
  </si>
  <si>
    <t>IA0023</t>
  </si>
  <si>
    <t>應付代收款-各項活動補助-教務處-107學年度國民小學及公立幼兒園教師甄選</t>
  </si>
  <si>
    <t>IA0024</t>
  </si>
  <si>
    <t>應付代收款-各項活動補助-教務處-樂高EV3機器人教師研習</t>
  </si>
  <si>
    <t>IA0025</t>
  </si>
  <si>
    <t>應付代收款-各項活動補助-教務處-九年一貫課程教學輔導團成效評估與檢核計畫</t>
  </si>
  <si>
    <t>IA0026</t>
  </si>
  <si>
    <t>應付代收款-各項活動補助-教務處-2018彰化詩歌節-榮光建縣三百年比賽</t>
  </si>
  <si>
    <t>IA0027</t>
  </si>
  <si>
    <t>應付代收款-各項活動補助-教務處-推廣台語文策略聯盟合作備忘錄簽署記者會表演費</t>
  </si>
  <si>
    <t>IA0028</t>
  </si>
  <si>
    <t>應付代收款-各項活動補助-教務處-智慧教室三層次教學應用暨教學示例產出型工作坊</t>
  </si>
  <si>
    <t>IA0029</t>
  </si>
  <si>
    <t>應付代收款-各項活動補助-教務處-</t>
  </si>
  <si>
    <t>IB0000</t>
  </si>
  <si>
    <t>應付代收款-各項活動補助-學務處</t>
  </si>
  <si>
    <t>IB0001</t>
  </si>
  <si>
    <t>應付代收款-各項活動補助-學務處-市公所補助款-市運動大會(田徑)</t>
  </si>
  <si>
    <t>IB0002</t>
  </si>
  <si>
    <t>應付代收款-各項活動補助-學務處-校外教學隨隊教職員工補助經費</t>
  </si>
  <si>
    <t>IB0003</t>
  </si>
  <si>
    <t>應付代收款-各項活動補助-學務處-戶外教育</t>
  </si>
  <si>
    <t>IB0004</t>
  </si>
  <si>
    <t>應付代收款-各項活動補助-學務處-花在彰化</t>
  </si>
  <si>
    <t>IB0005</t>
  </si>
  <si>
    <t>應付代收款-各項活動補助-學務處-幸福餐劵</t>
  </si>
  <si>
    <t>IB0006</t>
  </si>
  <si>
    <t>應付代收款-各項活動補助-學務處-體育績優補助</t>
  </si>
  <si>
    <t>IB0007</t>
  </si>
  <si>
    <t>應付代收款-各項活動補助-學務處-參加體育競賽補助</t>
  </si>
  <si>
    <t>IB0008</t>
  </si>
  <si>
    <t>應付代收款-各項活動補助-學務處-參加全國音樂比賽補助</t>
  </si>
  <si>
    <t>IB0009</t>
  </si>
  <si>
    <t>應付代收款-各項活動補助-學務處-中小學聯合運動會</t>
  </si>
  <si>
    <t>IB0010</t>
  </si>
  <si>
    <t>應付代收款-各項活動補助-學務處-縣長獎</t>
  </si>
  <si>
    <t>IB0011</t>
  </si>
  <si>
    <t>應付代收款-各項活動補助-學務處-幸福家庭．兒童嘉年華-彰化兒童玩很大</t>
  </si>
  <si>
    <t>IB0012</t>
  </si>
  <si>
    <t>應付代收款-各項活動補助-學務處-導護知能研習</t>
  </si>
  <si>
    <t>IB0013</t>
  </si>
  <si>
    <t>應付代收款-各項活動補助-學務處-健康促進</t>
  </si>
  <si>
    <t>IB0014</t>
  </si>
  <si>
    <t>應付代收款-各項活動補助-學務處-績優導護志工表揚暨輔導研習</t>
  </si>
  <si>
    <t>IB0015</t>
  </si>
  <si>
    <t>應付代收款-各項活動補助-學務處-食農教育計畫</t>
  </si>
  <si>
    <t>IB0016</t>
  </si>
  <si>
    <t>應付代收款-各項活動補助-學務處-水中自救學習營</t>
  </si>
  <si>
    <t>IB0017</t>
  </si>
  <si>
    <t>應付代收款-各項活動補助-學務處-小小泰山體驗營</t>
  </si>
  <si>
    <t>IB0018</t>
  </si>
  <si>
    <t>應付代收款-各項活動補助-學務處-基層運動選手訓練站</t>
  </si>
  <si>
    <t>IB0019</t>
  </si>
  <si>
    <t>應付代收款-各項活動補助-學務處-山野教育</t>
  </si>
  <si>
    <t>IB0020</t>
  </si>
  <si>
    <t>應付代收款-各項活動補助-學務處-縣民運動大會</t>
  </si>
  <si>
    <t>IB0021</t>
  </si>
  <si>
    <t>應付代收款-各項活動補助-學務處-體育嘉年華</t>
  </si>
  <si>
    <t>IB0022</t>
  </si>
  <si>
    <t>應付代收款-各項活動補助-學務處-校際游泳錦標賽</t>
  </si>
  <si>
    <t>IB0023</t>
  </si>
  <si>
    <t>應付代收款-各項活動補助-學務處-縣長盃田徑錦標賽</t>
  </si>
  <si>
    <t>IB0024</t>
  </si>
  <si>
    <t>應付代收款-各項活動補助-學務處-彰化縣精進基層三級學校運動計畫</t>
  </si>
  <si>
    <t>IB0025</t>
  </si>
  <si>
    <t>應付代收款-各項活動補助-學務處-環境教育</t>
  </si>
  <si>
    <t>IB0026</t>
  </si>
  <si>
    <t>應付代收款-各項活動補助-學務處-縣長盃小鐵人錦標賽</t>
  </si>
  <si>
    <t>IB0027</t>
  </si>
  <si>
    <t>應付代收款-各項活動補助-學務處-教職員工校內施打流感疫苗經費</t>
  </si>
  <si>
    <t>IB0028</t>
  </si>
  <si>
    <t>應付代收款-各項活動補助-學務處-性平案件調查經費</t>
  </si>
  <si>
    <t>IC0000</t>
  </si>
  <si>
    <t>應付代收款-各項活動補助-總務處</t>
  </si>
  <si>
    <t>IC0001</t>
  </si>
  <si>
    <t>應付代收款-各項活動補助-總務處-推動學校教育儲蓄戶計畫宣導及相關行政作業經費</t>
  </si>
  <si>
    <t>IC0002</t>
  </si>
  <si>
    <t>應付代收款-各項活動補助-總務處-身心障礙者職務再設計補助經費</t>
  </si>
  <si>
    <t>IC0003</t>
  </si>
  <si>
    <t>應付代收款-各項活動補助-總務處-家長會長歲末餐會</t>
  </si>
  <si>
    <t>IC0004</t>
  </si>
  <si>
    <t>應付代收款-各項活動補助-總務處-消防安全設備改善經費</t>
  </si>
  <si>
    <t>ID0000</t>
  </si>
  <si>
    <t>應付代收款-各項活動補助-輔導室</t>
  </si>
  <si>
    <t>ID0001</t>
  </si>
  <si>
    <t>應付代收款-各項活動補助-輔導室-巡迴輔導班教材編輯費</t>
  </si>
  <si>
    <t>ID0002</t>
  </si>
  <si>
    <t>應付代收款-各項活動補助-輔導室-補救教學</t>
  </si>
  <si>
    <t>ID0003</t>
  </si>
  <si>
    <t>應付代收款-各項活動補助-輔導室-市公所補助款-2017燈會</t>
  </si>
  <si>
    <t>ID0004</t>
  </si>
  <si>
    <t>應付代收款-各項活動補助-輔導室-參加全國音樂比賽補助</t>
  </si>
  <si>
    <t>ID0005</t>
  </si>
  <si>
    <t>應付代收款-各項活動補助-輔導室-教育優先區計畫</t>
  </si>
  <si>
    <t>ID0006</t>
  </si>
  <si>
    <t>應付代收款-各項活動補助-輔導室-特殊教育評鑑獎勵金</t>
  </si>
  <si>
    <t>ID0007</t>
  </si>
  <si>
    <t>應付代收款-各項活動補助-輔導室-特殊教育研習</t>
  </si>
  <si>
    <t>ID0008</t>
  </si>
  <si>
    <t>應付代收款-各項活動補助-輔導室-兼任輔導教師減授課鐘點費</t>
  </si>
  <si>
    <t>ID0009</t>
  </si>
  <si>
    <t>應付代收款-各項活動補助-輔導室-中小學家庭教育師資培訓</t>
  </si>
  <si>
    <t>ID0010</t>
  </si>
  <si>
    <t>應付代收款-各項活動補助-輔導室-祖父母節宣導及慶祝活動</t>
  </si>
  <si>
    <t>ID0011</t>
  </si>
  <si>
    <t>應付代收款-各項活動補助-輔導室-性別平等教育議題研討會</t>
  </si>
  <si>
    <t>ID0012</t>
  </si>
  <si>
    <t>應付代收款-各項活動補助-輔導室-友善校園學生事務與輔導工作</t>
  </si>
  <si>
    <t>ID0013</t>
  </si>
  <si>
    <t>應付代收款-各項活動補助-輔導室-資優教育業務運作計畫</t>
  </si>
  <si>
    <t>ID0014</t>
  </si>
  <si>
    <t>應付代收款-各項活動補助-輔導室-新住民子女教育輔導計畫</t>
  </si>
  <si>
    <t>ID0015</t>
  </si>
  <si>
    <t>應付代收款-各項活動補助-輔導室-身心障礙學生參加校外教學交通車經費</t>
  </si>
  <si>
    <t>ID0016</t>
  </si>
  <si>
    <t>應付代收款-各項活動補助-輔導室-志工成長活動</t>
  </si>
  <si>
    <t>ID0017</t>
  </si>
  <si>
    <t>應付代收款-各項活動補助-輔導室-特殊教育(資賦優異類)教學精緻化工作計畫</t>
  </si>
  <si>
    <t>ID0018</t>
  </si>
  <si>
    <t>應付代收款-各項活動補助-輔導室-個別智力測驗施測及區心評研判工作費</t>
  </si>
  <si>
    <t>ID0019</t>
  </si>
  <si>
    <t>應付代收款-各項活動補助-輔導室-特殊教育輔導團代課費</t>
  </si>
  <si>
    <t>ID0020</t>
  </si>
  <si>
    <t>應付代收款-各項活動補助-輔導室-特殊教育機器人伴學實施計畫</t>
  </si>
  <si>
    <t>ID0021</t>
  </si>
  <si>
    <t>應付代收款-各項活動補助-輔導室-多元文化劇場巡迴展演計畫</t>
  </si>
  <si>
    <t>ID0022</t>
  </si>
  <si>
    <t>應付代收款-各項活動補助-輔導室-美感教育移地教學補助計畫</t>
  </si>
  <si>
    <t>ID0023</t>
  </si>
  <si>
    <t>應付代收款-各項活動補助-輔導室-校園美感藝術巡迴展</t>
  </si>
  <si>
    <t>IE0000</t>
  </si>
  <si>
    <t>應付代收款-各項活動補助-人事室</t>
  </si>
  <si>
    <t>IE0001</t>
  </si>
  <si>
    <t>應付代收款-各項活動補助-人事室-資深優良教師獎金</t>
  </si>
  <si>
    <t>J00000</t>
  </si>
  <si>
    <t>應付代收款-各項工程設備補助</t>
  </si>
  <si>
    <t>J00001</t>
  </si>
  <si>
    <t>J00002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</si>
  <si>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市公所補助改善教學環境及設備</t>
    </r>
  </si>
  <si>
    <t>J00003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</si>
  <si>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-公立幼兒園改善教學環境設備</t>
    </r>
  </si>
  <si>
    <t>J00004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</si>
  <si>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-游泳池教學設備</t>
    </r>
  </si>
  <si>
    <t>J00005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</si>
  <si>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-飲水機經費</t>
    </r>
  </si>
  <si>
    <t>J00006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</si>
  <si>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-校園樹木修剪美綠化工程</t>
    </r>
  </si>
  <si>
    <t>J00007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</si>
  <si>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-106年創意兒童遊戲場設施工程</t>
    </r>
  </si>
  <si>
    <t>J00008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</si>
  <si>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-北棟教室申請使用許可</t>
    </r>
  </si>
  <si>
    <t>J00009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</si>
  <si>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-執行強化校園安全防護工作計畫</t>
    </r>
  </si>
  <si>
    <t>J00010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</si>
  <si>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-改善國樂團及口琴團樂器設備經費</t>
    </r>
  </si>
  <si>
    <t>J00011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</si>
  <si>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-前瞻基礎建設-校園數位建設-智慧學習教室設備</t>
    </r>
  </si>
  <si>
    <t>J00012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</si>
  <si>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-前瞻基礎建設-校園數位建設-校園網路建置計畫</t>
    </r>
  </si>
  <si>
    <t>K00000</t>
  </si>
  <si>
    <r>
      <t>應付代收款</t>
    </r>
    <r>
      <rPr>
        <b/>
        <sz val="12"/>
        <color indexed="10"/>
        <rFont val="Times New Roman"/>
        <family val="1"/>
      </rPr>
      <t>‎</t>
    </r>
    <r>
      <rPr>
        <b/>
        <sz val="12"/>
        <color indexed="10"/>
        <rFont val="標楷體"/>
        <family val="4"/>
      </rPr>
      <t>-</t>
    </r>
    <r>
      <rPr>
        <b/>
        <sz val="12"/>
        <color indexed="10"/>
        <rFont val="Times New Roman"/>
        <family val="1"/>
      </rPr>
      <t>‎</t>
    </r>
    <r>
      <rPr>
        <b/>
        <sz val="12"/>
        <color indexed="10"/>
        <rFont val="標楷體"/>
        <family val="4"/>
      </rPr>
      <t>各項專案教師及人力經費</t>
    </r>
  </si>
  <si>
    <t>K00001</t>
  </si>
  <si>
    <t>K00002</t>
  </si>
  <si>
    <t>K00003</t>
  </si>
  <si>
    <t>K00004</t>
  </si>
  <si>
    <t>應付代收款-各項專案教師及人力經費-校園安全環境清潔維護人力</t>
  </si>
  <si>
    <t>K00005</t>
  </si>
  <si>
    <t>K00006</t>
  </si>
  <si>
    <t>K00007</t>
  </si>
  <si>
    <t>K00008</t>
  </si>
  <si>
    <t>K00009</t>
  </si>
  <si>
    <t>應付代收款-各項專案教師及人力經費-課程督學幹事代理代課人員薪資</t>
  </si>
  <si>
    <t>L00000</t>
  </si>
  <si>
    <t>應付代收款-縣府統籌支撥項目</t>
  </si>
  <si>
    <t>L00001</t>
  </si>
  <si>
    <t>L00002</t>
  </si>
  <si>
    <t>L00003</t>
  </si>
  <si>
    <t>M00000</t>
  </si>
  <si>
    <t>應付代收款-指定用途捐款</t>
  </si>
  <si>
    <t>M00001</t>
  </si>
  <si>
    <t>M00002</t>
  </si>
  <si>
    <t>M00003</t>
  </si>
  <si>
    <t>M00004</t>
  </si>
  <si>
    <t>M00005</t>
  </si>
  <si>
    <t>應付代收款-指定用途捐款-校園修繕</t>
  </si>
  <si>
    <t>N00000</t>
  </si>
  <si>
    <t>應付代收款-其他項目</t>
  </si>
  <si>
    <t>N00001</t>
  </si>
  <si>
    <t>應付代收款-其他項目-專戶利息</t>
  </si>
  <si>
    <t>N00002</t>
  </si>
  <si>
    <t>應付代收款-其他項目-場地設施使用費</t>
  </si>
  <si>
    <t>N00003</t>
  </si>
  <si>
    <t>應付代收款-其他項目-游泳池場地使用費</t>
  </si>
  <si>
    <t>N00004</t>
  </si>
  <si>
    <t>應付代收款-其他項目-員工宿舍使用費</t>
  </si>
  <si>
    <t>N00005</t>
  </si>
  <si>
    <t>應付代收款-其他項目-招標文件費</t>
  </si>
  <si>
    <t>N00006</t>
  </si>
  <si>
    <t>應付代收款-其他項目-考試報名費</t>
  </si>
  <si>
    <t>N00007</t>
  </si>
  <si>
    <t>應付代收款-其他項目-廢舊物資售價</t>
  </si>
  <si>
    <t>N00008</t>
  </si>
  <si>
    <t>應付代收款-其他項目-資源回收獎勵金</t>
  </si>
  <si>
    <t>N00009</t>
  </si>
  <si>
    <t>應付代收款-其他項目-違規罰款收入</t>
  </si>
  <si>
    <t>N00010</t>
  </si>
  <si>
    <t>應付代收款-其他項目-紅十字會費</t>
  </si>
  <si>
    <t>N00011</t>
  </si>
  <si>
    <t>應付代收款-其他項目-圖書遺失賠償費</t>
  </si>
  <si>
    <t>N00012</t>
  </si>
  <si>
    <t>應付代收款-其他項目-其他</t>
  </si>
  <si>
    <t>N00013</t>
  </si>
  <si>
    <t>應付代收款-其他項目-班級影印費</t>
  </si>
  <si>
    <t>O00000</t>
  </si>
  <si>
    <t>應付代收款-離職儲金專戶</t>
  </si>
  <si>
    <t>O00001</t>
  </si>
  <si>
    <t>應付代收款-離職儲金專戶-公提離職儲金90477-運動教練</t>
  </si>
  <si>
    <t>O00002</t>
  </si>
  <si>
    <t>應付代收款-離職儲金專戶-自提離職儲金90485-運動教練</t>
  </si>
  <si>
    <t>O00003</t>
  </si>
  <si>
    <t>應付代收款-離職儲金專戶-公提離職儲金90477-校護</t>
  </si>
  <si>
    <t>O00004</t>
  </si>
  <si>
    <t>應付代收款-離職儲金專戶-自提離職儲金90485-校護</t>
  </si>
  <si>
    <t>子目</t>
  </si>
  <si>
    <t>應付代收款-學生繳費項目-家長會費</t>
  </si>
  <si>
    <t>應付代收款-學生繳費項目-課後照顧服務費</t>
  </si>
  <si>
    <t>應付代收款-教育儲蓄戶95999-教育儲蓄戶</t>
  </si>
  <si>
    <t>教育儲蓄戶95999-教育儲蓄戶</t>
  </si>
  <si>
    <t>應付代收款-仁愛專戶96127-仁愛基金</t>
  </si>
  <si>
    <t>仁愛專戶96127-仁愛基金</t>
  </si>
  <si>
    <t>應付代收款-仁愛專戶96127-獎學金</t>
  </si>
  <si>
    <t>仁愛專戶96127-獎學金</t>
  </si>
  <si>
    <t>應付代收款-營養午餐經費-教職員工</t>
  </si>
  <si>
    <t>營養午餐經費-教職員工</t>
  </si>
  <si>
    <t>應付代收款-營養午餐經費-學生營養午餐補助款</t>
  </si>
  <si>
    <t>營養午餐經費-學生營養午餐補助款</t>
  </si>
  <si>
    <t>應付代收款-代收付款項-退撫基金</t>
  </si>
  <si>
    <t>學生繳費項目-家長會費</t>
  </si>
  <si>
    <t>應付代收款-學生繳費項目-平安保險費</t>
  </si>
  <si>
    <t>學生繳費項目-平安保險費</t>
  </si>
  <si>
    <t>應付代收款-學生繳費項目-教科書書籍費</t>
  </si>
  <si>
    <t>學生繳費項目-教科書書籍費</t>
  </si>
  <si>
    <t>應付代收款-學生繳費項目-畢業紀念冊</t>
  </si>
  <si>
    <t>應付代收款-學生繳費項目-校外教學費</t>
  </si>
  <si>
    <t>學生繳費項目-校外教學費</t>
  </si>
  <si>
    <t>學生繳費項目-畢業紀念冊</t>
  </si>
  <si>
    <t>學生繳費項目-課後照顧服務費</t>
  </si>
  <si>
    <t>應付代收款-學生繳費項目-游泳育樂營</t>
  </si>
  <si>
    <t>學生繳費項目-游泳育樂營</t>
  </si>
  <si>
    <t>應付代收款-學生繳費項目-羽球育樂營</t>
  </si>
  <si>
    <t>學生繳費項目-羽球育樂營</t>
  </si>
  <si>
    <t>應付代收款-學生繳費項目-樂高機器人育樂營</t>
  </si>
  <si>
    <t>學生繳費項目-樂高機器人育樂營</t>
  </si>
  <si>
    <t>應付代收款-學生繳費項目-學生社團-口琴</t>
  </si>
  <si>
    <t>學生社團-口琴</t>
  </si>
  <si>
    <t>應付代收款-學生繳費項目-學生社團-國樂</t>
  </si>
  <si>
    <t>學生社團-國樂</t>
  </si>
  <si>
    <t>學生社團-國樂</t>
  </si>
  <si>
    <t>應付代收款-學生繳費項目-學生社團-樂樂棒球</t>
  </si>
  <si>
    <t>學生社團-樂樂棒球</t>
  </si>
  <si>
    <t>應付代收款-學生繳費項目-學生社團-羽球</t>
  </si>
  <si>
    <t>學生社團-羽球</t>
  </si>
  <si>
    <t>應付代收款-學生繳費項目-學生社團-游泳</t>
  </si>
  <si>
    <t>學生社團-游泳</t>
  </si>
  <si>
    <t>應付代收款-學生繳費項目-學生社團-機器人</t>
  </si>
  <si>
    <t>學生社團-機器人</t>
  </si>
  <si>
    <t>應付代收款-學生繳費項目-學生社團-攀岩</t>
  </si>
  <si>
    <t>學生社團-攀岩</t>
  </si>
  <si>
    <t>應付代收款-各項獎助學金-獎助學金-縣府獎助學金</t>
  </si>
  <si>
    <t>各項獎助學金-獎助學金</t>
  </si>
  <si>
    <t>應付代收款-各項獎助學金-學生各項補助</t>
  </si>
  <si>
    <t>各項獎助學金-學生各項補助</t>
  </si>
  <si>
    <t>應付代收款-各項活動補助-教務處-中心學校精進教學審查及評核機制</t>
  </si>
  <si>
    <t>各項活動補助-教務處</t>
  </si>
  <si>
    <t>各項活動補助-學務處</t>
  </si>
  <si>
    <t>各項活動補助-輔導室</t>
  </si>
  <si>
    <t>各項活動補助-總務處</t>
  </si>
  <si>
    <t>各項活動補助-人事室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</si>
  <si>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充實健康中心器材</t>
    </r>
  </si>
  <si>
    <t>各項工程設備補助</t>
  </si>
  <si>
    <r>
      <t>應付代收款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各項專案教師及人力經費-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運動教練</t>
    </r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</si>
  <si>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運動教練</t>
    </r>
  </si>
  <si>
    <r>
      <t>應付代收款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各項專案教師及人力經費-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輔導教師</t>
    </r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</si>
  <si>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輔導教師</t>
    </r>
  </si>
  <si>
    <t>應付代收款-各項專案教師及人力經費-校園安全臨時人員</t>
  </si>
  <si>
    <t>各項專案教師及人力經費-校園安全臨時人員</t>
  </si>
  <si>
    <t>應付代收款-各項專案教師及人力經費-原住民族語教學支援工作人員</t>
  </si>
  <si>
    <t>各項專案教師及人力經費-原住民族語教學支援工作人員</t>
  </si>
  <si>
    <t>應付代收款-各項專案教師及人力經費-巡迴輔導教師差旅費</t>
  </si>
  <si>
    <t>各項專案教師及人力經費-巡迴輔導教師差旅費</t>
  </si>
  <si>
    <t>應付代收款-各項專案教師及人力經費-游泳池救生員</t>
  </si>
  <si>
    <t>各項專案教師及人力經費-游泳池救生員</t>
  </si>
  <si>
    <t>應付代收款-各項專案教師及人力經費-校園保全人力</t>
  </si>
  <si>
    <t>應付代收款-縣府統籌支撥項目-教職員退休金、撫恤金及年終慰問金</t>
  </si>
  <si>
    <t>縣府統籌支撥項目-教職員退休金、撫恤金及年終慰問金</t>
  </si>
  <si>
    <t>應付代收款-縣府統籌支撥項目-婚喪生育子女教育補助</t>
  </si>
  <si>
    <t>縣府統籌支撥項目-婚喪生育子女教育補助</t>
  </si>
  <si>
    <t>應付代收款-縣府統籌支撥項目-教職員健康檢查補助</t>
  </si>
  <si>
    <t>縣府統籌支撥項目-教職員健康檢查補助</t>
  </si>
  <si>
    <t>應付代收款-指定用途捐款-國樂團</t>
  </si>
  <si>
    <t>指定用途捐款-國樂團</t>
  </si>
  <si>
    <t>應付代收款-指定用途捐款-資源班</t>
  </si>
  <si>
    <t>指定用途捐款-資源班</t>
  </si>
  <si>
    <t>應付代收款-指定用途捐款-音樂教育基金</t>
  </si>
  <si>
    <t>指定用途捐款-音樂教育基金</t>
  </si>
  <si>
    <t>應付代收款-指定用途捐款-游泳隊</t>
  </si>
  <si>
    <t>指定用途捐款-游泳隊</t>
  </si>
  <si>
    <t>履約保證金</t>
  </si>
  <si>
    <t>場地設備使用保證金</t>
  </si>
  <si>
    <t>保固金</t>
  </si>
  <si>
    <t>彰化縣彰化市中山國民小學動用經費簽呈用紙</t>
  </si>
  <si>
    <t>簽於</t>
  </si>
  <si>
    <t>總務處</t>
  </si>
  <si>
    <t>簽證號碼</t>
  </si>
  <si>
    <t>簽辦單位</t>
  </si>
  <si>
    <t>金額</t>
  </si>
  <si>
    <t>說明</t>
  </si>
  <si>
    <t>辦法</t>
  </si>
  <si>
    <t>會簽意見</t>
  </si>
  <si>
    <t>會計單位</t>
  </si>
  <si>
    <t>批示</t>
  </si>
  <si>
    <t>簽辦人：</t>
  </si>
  <si>
    <t>主管：</t>
  </si>
  <si>
    <t>財物登記</t>
  </si>
  <si>
    <t>所得通報</t>
  </si>
  <si>
    <t>驗收或證明</t>
  </si>
  <si>
    <t>財物登記</t>
  </si>
  <si>
    <t>所得通報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</si>
</sst>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"/>
    <numFmt numFmtId="178" formatCode="0_);[Red]\(0\)"/>
    <numFmt numFmtId="179" formatCode="[$-404]gge&quot;年&quot;m&quot;月&quot;d&quot;日&quot;"/>
    <numFmt numFmtId="180" formatCode="[DBNum2][$-404]General"/>
    <numFmt numFmtId="181" formatCode="m&quot;月&quot;d&quot;日&quot;"/>
    <numFmt numFmtId="182" formatCode="&quot;$&quot;#,##0.0"/>
    <numFmt numFmtId="183" formatCode="&quot;$&quot;#,##0.0_);[Red]\(&quot;$&quot;#,##0.0\)"/>
    <numFmt numFmtId="184" formatCode="#,##0_ "/>
    <numFmt numFmtId="185" formatCode="&quot;$&quot;#,##0_);[Red]\(&quot;$&quot;#,##0\)"/>
    <numFmt numFmtId="186" formatCode="&quot;$&quot;#,##0&quot;元&quot;"/>
    <numFmt numFmtId="187" formatCode="#,##0;[Red]#,##0"/>
    <numFmt numFmtId="188" formatCode="0_ ;[Red]\-0\ "/>
  </numFmts>
  <fonts count="7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26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12"/>
      <name val="微軟正黑體"/>
      <family val="2"/>
    </font>
    <font>
      <sz val="10"/>
      <name val="細明體"/>
      <family val="3"/>
    </font>
    <font>
      <b/>
      <sz val="10"/>
      <color indexed="12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0"/>
      <name val="新細明體"/>
      <family val="1"/>
    </font>
    <font>
      <sz val="10"/>
      <name val="新細明體"/>
      <family val="1"/>
    </font>
    <font>
      <b/>
      <sz val="10"/>
      <color indexed="10"/>
      <name val="新細明體"/>
      <family val="1"/>
    </font>
    <font>
      <sz val="8"/>
      <name val="新細明體"/>
      <family val="1"/>
    </font>
    <font>
      <sz val="7"/>
      <color indexed="10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0"/>
      <color indexed="14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sz val="10"/>
      <color indexed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0"/>
      <color indexed="10"/>
      <name val="細明體"/>
      <family val="3"/>
    </font>
    <font>
      <sz val="10"/>
      <color indexed="36"/>
      <name val="細明體"/>
      <family val="3"/>
    </font>
    <font>
      <b/>
      <sz val="11"/>
      <name val="新細明體"/>
      <family val="1"/>
    </font>
    <font>
      <sz val="10"/>
      <color indexed="53"/>
      <name val="Times New Roman"/>
      <family val="1"/>
    </font>
    <font>
      <sz val="10"/>
      <color indexed="53"/>
      <name val="新細明體"/>
      <family val="1"/>
    </font>
    <font>
      <b/>
      <sz val="9"/>
      <color indexed="12"/>
      <name val="新細明體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3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u val="single"/>
      <sz val="10.8"/>
      <color indexed="12"/>
      <name val="新細明體"/>
      <family val="1"/>
    </font>
    <font>
      <sz val="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14"/>
      <name val="標楷體"/>
      <family val="4"/>
    </font>
    <font>
      <sz val="12"/>
      <color indexed="12"/>
      <name val="標楷體"/>
      <family val="4"/>
    </font>
    <font>
      <sz val="12"/>
      <color indexed="63"/>
      <name val="標楷體"/>
      <family val="4"/>
    </font>
    <font>
      <sz val="11"/>
      <name val="Times New Roman"/>
      <family val="1"/>
    </font>
    <font>
      <sz val="24"/>
      <name val="標楷體"/>
      <family val="4"/>
    </font>
    <font>
      <b/>
      <sz val="14"/>
      <name val="標楷體"/>
      <family val="4"/>
    </font>
    <font>
      <sz val="10"/>
      <color indexed="56"/>
      <name val="新細明體"/>
      <family val="1"/>
    </font>
    <font>
      <sz val="12"/>
      <color theme="1"/>
      <name val="Calibri"/>
      <family val="1"/>
    </font>
    <font>
      <sz val="10"/>
      <color rgb="FF002060"/>
      <name val="新細明體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FA9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9F977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double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 style="medium"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>
        <color indexed="63"/>
      </bottom>
    </border>
    <border>
      <left/>
      <right style="double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41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36" fillId="0" borderId="0" xfId="51" applyFont="1" applyFill="1" applyBorder="1" applyAlignment="1" applyProtection="1">
      <alignment horizontal="center" vertical="top" wrapText="1"/>
      <protection/>
    </xf>
    <xf numFmtId="0" fontId="36" fillId="0" borderId="0" xfId="51" applyFont="1" applyFill="1" applyBorder="1" applyAlignment="1" applyProtection="1">
      <alignment vertical="top" wrapText="1"/>
      <protection/>
    </xf>
    <xf numFmtId="49" fontId="37" fillId="16" borderId="0" xfId="51" applyNumberFormat="1" applyFont="1" applyFill="1" applyBorder="1" applyAlignment="1" applyProtection="1">
      <alignment horizontal="center" vertical="top" wrapText="1"/>
      <protection locked="0"/>
    </xf>
    <xf numFmtId="0" fontId="36" fillId="0" borderId="0" xfId="51" applyFont="1" applyBorder="1" applyAlignment="1" applyProtection="1">
      <alignment horizontal="center" vertical="top" wrapText="1"/>
      <protection/>
    </xf>
    <xf numFmtId="176" fontId="36" fillId="0" borderId="0" xfId="57" applyNumberFormat="1" applyFont="1" applyBorder="1" applyAlignment="1" applyProtection="1">
      <alignment horizontal="right" vertical="top" wrapText="1"/>
      <protection/>
    </xf>
    <xf numFmtId="0" fontId="39" fillId="0" borderId="0" xfId="51" applyFont="1" applyFill="1" applyAlignment="1" applyProtection="1">
      <alignment horizontal="center" vertical="top" wrapText="1"/>
      <protection/>
    </xf>
    <xf numFmtId="0" fontId="0" fillId="0" borderId="0" xfId="51" applyFont="1" applyFill="1" applyAlignment="1" applyProtection="1">
      <alignment horizontal="center" vertical="top" wrapText="1"/>
      <protection/>
    </xf>
    <xf numFmtId="0" fontId="39" fillId="0" borderId="10" xfId="51" applyFont="1" applyBorder="1" applyAlignment="1" applyProtection="1">
      <alignment horizontal="center" vertical="center" wrapText="1"/>
      <protection/>
    </xf>
    <xf numFmtId="176" fontId="41" fillId="0" borderId="10" xfId="57" applyNumberFormat="1" applyFont="1" applyFill="1" applyBorder="1" applyAlignment="1" applyProtection="1">
      <alignment vertical="center" wrapText="1"/>
      <protection/>
    </xf>
    <xf numFmtId="0" fontId="39" fillId="0" borderId="10" xfId="51" applyFont="1" applyFill="1" applyBorder="1" applyAlignment="1" applyProtection="1">
      <alignment horizontal="center" vertical="center" wrapText="1"/>
      <protection/>
    </xf>
    <xf numFmtId="0" fontId="39" fillId="0" borderId="0" xfId="51" applyFont="1" applyFill="1" applyAlignment="1" applyProtection="1">
      <alignment horizontal="center" vertical="center" wrapText="1"/>
      <protection/>
    </xf>
    <xf numFmtId="176" fontId="39" fillId="0" borderId="15" xfId="57" applyNumberFormat="1" applyFont="1" applyFill="1" applyBorder="1" applyAlignment="1" applyProtection="1">
      <alignment horizontal="right" vertical="center" wrapText="1"/>
      <protection/>
    </xf>
    <xf numFmtId="0" fontId="39" fillId="0" borderId="16" xfId="51" applyFont="1" applyFill="1" applyBorder="1" applyAlignment="1" applyProtection="1">
      <alignment horizontal="center" vertical="center" wrapText="1"/>
      <protection/>
    </xf>
    <xf numFmtId="176" fontId="39" fillId="3" borderId="16" xfId="57" applyNumberFormat="1" applyFont="1" applyFill="1" applyBorder="1" applyAlignment="1" applyProtection="1">
      <alignment horizontal="right" vertical="center" wrapText="1"/>
      <protection/>
    </xf>
    <xf numFmtId="176" fontId="39" fillId="24" borderId="17" xfId="57" applyNumberFormat="1" applyFont="1" applyFill="1" applyBorder="1" applyAlignment="1" applyProtection="1">
      <alignment horizontal="right" vertical="center" wrapText="1"/>
      <protection/>
    </xf>
    <xf numFmtId="176" fontId="44" fillId="5" borderId="16" xfId="57" applyNumberFormat="1" applyFont="1" applyFill="1" applyBorder="1" applyAlignment="1" applyProtection="1">
      <alignment horizontal="right" vertical="center" wrapText="1"/>
      <protection/>
    </xf>
    <xf numFmtId="176" fontId="39" fillId="25" borderId="15" xfId="57" applyNumberFormat="1" applyFont="1" applyFill="1" applyBorder="1" applyAlignment="1" applyProtection="1">
      <alignment horizontal="right" vertical="center" wrapText="1"/>
      <protection/>
    </xf>
    <xf numFmtId="176" fontId="39" fillId="0" borderId="16" xfId="51" applyNumberFormat="1" applyFont="1" applyFill="1" applyBorder="1" applyAlignment="1" applyProtection="1">
      <alignment horizontal="center" vertical="center" wrapText="1"/>
      <protection/>
    </xf>
    <xf numFmtId="176" fontId="39" fillId="0" borderId="10" xfId="51" applyNumberFormat="1" applyFont="1" applyFill="1" applyBorder="1" applyAlignment="1" applyProtection="1">
      <alignment horizontal="center" vertical="center" wrapText="1"/>
      <protection/>
    </xf>
    <xf numFmtId="0" fontId="39" fillId="7" borderId="10" xfId="51" applyFont="1" applyFill="1" applyBorder="1" applyAlignment="1" applyProtection="1">
      <alignment horizontal="center" vertical="center" wrapText="1"/>
      <protection/>
    </xf>
    <xf numFmtId="0" fontId="39" fillId="7" borderId="10" xfId="51" applyFont="1" applyFill="1" applyBorder="1" applyAlignment="1" applyProtection="1">
      <alignment horizontal="left" vertical="center" wrapText="1"/>
      <protection/>
    </xf>
    <xf numFmtId="0" fontId="39" fillId="0" borderId="18" xfId="51" applyFont="1" applyBorder="1" applyAlignment="1" applyProtection="1">
      <alignment horizontal="left" vertical="center" wrapText="1"/>
      <protection/>
    </xf>
    <xf numFmtId="176" fontId="39" fillId="7" borderId="10" xfId="57" applyNumberFormat="1" applyFont="1" applyFill="1" applyBorder="1" applyAlignment="1" applyProtection="1">
      <alignment horizontal="right" vertical="center" wrapText="1"/>
      <protection locked="0"/>
    </xf>
    <xf numFmtId="176" fontId="39" fillId="0" borderId="10" xfId="57" applyNumberFormat="1" applyFont="1" applyFill="1" applyBorder="1" applyAlignment="1" applyProtection="1">
      <alignment horizontal="right" vertical="center" wrapText="1"/>
      <protection/>
    </xf>
    <xf numFmtId="188" fontId="39" fillId="0" borderId="16" xfId="51" applyNumberFormat="1" applyFont="1" applyFill="1" applyBorder="1" applyAlignment="1" applyProtection="1">
      <alignment horizontal="right" vertical="center" wrapText="1"/>
      <protection/>
    </xf>
    <xf numFmtId="188" fontId="39" fillId="0" borderId="10" xfId="51" applyNumberFormat="1" applyFont="1" applyFill="1" applyBorder="1" applyAlignment="1" applyProtection="1">
      <alignment horizontal="right" vertical="center" wrapText="1"/>
      <protection/>
    </xf>
    <xf numFmtId="176" fontId="39" fillId="0" borderId="10" xfId="57" applyNumberFormat="1" applyFont="1" applyFill="1" applyBorder="1" applyAlignment="1" applyProtection="1">
      <alignment horizontal="right" vertical="center" wrapText="1"/>
      <protection locked="0"/>
    </xf>
    <xf numFmtId="176" fontId="39" fillId="5" borderId="10" xfId="57" applyNumberFormat="1" applyFont="1" applyFill="1" applyBorder="1" applyAlignment="1" applyProtection="1">
      <alignment horizontal="right" vertical="center" wrapText="1"/>
      <protection/>
    </xf>
    <xf numFmtId="0" fontId="39" fillId="7" borderId="19" xfId="51" applyFont="1" applyFill="1" applyBorder="1" applyAlignment="1" applyProtection="1">
      <alignment horizontal="center" vertical="center" wrapText="1"/>
      <protection/>
    </xf>
    <xf numFmtId="0" fontId="39" fillId="7" borderId="19" xfId="51" applyFont="1" applyFill="1" applyBorder="1" applyAlignment="1" applyProtection="1">
      <alignment horizontal="left" vertical="center" wrapText="1"/>
      <protection/>
    </xf>
    <xf numFmtId="176" fontId="39" fillId="0" borderId="10" xfId="57" applyNumberFormat="1" applyFont="1" applyBorder="1" applyAlignment="1" applyProtection="1">
      <alignment horizontal="right" vertical="center" wrapText="1"/>
      <protection/>
    </xf>
    <xf numFmtId="176" fontId="39" fillId="4" borderId="10" xfId="57" applyNumberFormat="1" applyFont="1" applyFill="1" applyBorder="1" applyAlignment="1" applyProtection="1">
      <alignment horizontal="right" vertical="center" wrapText="1"/>
      <protection locked="0"/>
    </xf>
    <xf numFmtId="0" fontId="39" fillId="0" borderId="18" xfId="51" applyFont="1" applyFill="1" applyBorder="1" applyAlignment="1" applyProtection="1">
      <alignment horizontal="left" vertical="center" wrapText="1"/>
      <protection/>
    </xf>
    <xf numFmtId="0" fontId="39" fillId="0" borderId="0" xfId="51" applyFont="1" applyBorder="1" applyAlignment="1" applyProtection="1">
      <alignment horizontal="left" vertical="center" wrapText="1"/>
      <protection/>
    </xf>
    <xf numFmtId="0" fontId="39" fillId="5" borderId="10" xfId="51" applyFont="1" applyFill="1" applyBorder="1" applyAlignment="1" applyProtection="1">
      <alignment horizontal="center" vertical="center" wrapText="1"/>
      <protection/>
    </xf>
    <xf numFmtId="0" fontId="39" fillId="5" borderId="10" xfId="51" applyFont="1" applyFill="1" applyBorder="1" applyAlignment="1" applyProtection="1">
      <alignment horizontal="left" vertical="center" wrapText="1"/>
      <protection/>
    </xf>
    <xf numFmtId="0" fontId="39" fillId="0" borderId="10" xfId="51" applyFont="1" applyBorder="1" applyAlignment="1" applyProtection="1">
      <alignment horizontal="left" vertical="center" wrapText="1"/>
      <protection/>
    </xf>
    <xf numFmtId="176" fontId="39" fillId="4" borderId="10" xfId="57" applyNumberFormat="1" applyFont="1" applyFill="1" applyBorder="1" applyAlignment="1" applyProtection="1">
      <alignment horizontal="right" vertical="center" wrapText="1"/>
      <protection/>
    </xf>
    <xf numFmtId="0" fontId="34" fillId="0" borderId="18" xfId="51" applyFont="1" applyFill="1" applyBorder="1" applyAlignment="1" applyProtection="1">
      <alignment horizontal="left" vertical="center" wrapText="1"/>
      <protection/>
    </xf>
    <xf numFmtId="176" fontId="39" fillId="5" borderId="10" xfId="57" applyNumberFormat="1" applyFont="1" applyFill="1" applyBorder="1" applyAlignment="1" applyProtection="1">
      <alignment horizontal="left" vertical="center" wrapText="1"/>
      <protection/>
    </xf>
    <xf numFmtId="176" fontId="39" fillId="25" borderId="15" xfId="57" applyNumberFormat="1" applyFont="1" applyFill="1" applyBorder="1" applyAlignment="1" applyProtection="1">
      <alignment horizontal="left" vertical="center" wrapText="1"/>
      <protection/>
    </xf>
    <xf numFmtId="176" fontId="49" fillId="4" borderId="10" xfId="57" applyNumberFormat="1" applyFont="1" applyFill="1" applyBorder="1" applyAlignment="1" applyProtection="1">
      <alignment horizontal="right" vertical="center" wrapText="1"/>
      <protection locked="0"/>
    </xf>
    <xf numFmtId="0" fontId="39" fillId="3" borderId="20" xfId="51" applyFont="1" applyFill="1" applyBorder="1" applyAlignment="1" applyProtection="1">
      <alignment horizontal="center" vertical="center"/>
      <protection/>
    </xf>
    <xf numFmtId="0" fontId="39" fillId="3" borderId="10" xfId="51" applyFont="1" applyFill="1" applyBorder="1" applyAlignment="1" applyProtection="1">
      <alignment horizontal="center" vertical="center" wrapText="1"/>
      <protection/>
    </xf>
    <xf numFmtId="176" fontId="39" fillId="3" borderId="10" xfId="57" applyNumberFormat="1" applyFont="1" applyFill="1" applyBorder="1" applyAlignment="1" applyProtection="1">
      <alignment horizontal="right" vertical="center" wrapText="1"/>
      <protection/>
    </xf>
    <xf numFmtId="176" fontId="39" fillId="24" borderId="10" xfId="57" applyNumberFormat="1" applyFont="1" applyFill="1" applyBorder="1" applyAlignment="1" applyProtection="1">
      <alignment horizontal="right" vertical="center" wrapText="1"/>
      <protection/>
    </xf>
    <xf numFmtId="0" fontId="39" fillId="0" borderId="0" xfId="51" applyFont="1" applyFill="1" applyBorder="1" applyAlignment="1" applyProtection="1">
      <alignment horizontal="center" vertical="center" wrapText="1"/>
      <protection/>
    </xf>
    <xf numFmtId="176" fontId="39" fillId="5" borderId="16" xfId="57" applyNumberFormat="1" applyFont="1" applyFill="1" applyBorder="1" applyAlignment="1" applyProtection="1">
      <alignment horizontal="right" vertical="center" wrapText="1"/>
      <protection/>
    </xf>
    <xf numFmtId="0" fontId="39" fillId="26" borderId="10" xfId="51" applyFont="1" applyFill="1" applyBorder="1" applyAlignment="1" applyProtection="1">
      <alignment horizontal="center" vertical="center" wrapText="1"/>
      <protection/>
    </xf>
    <xf numFmtId="0" fontId="39" fillId="26" borderId="10" xfId="51" applyFont="1" applyFill="1" applyBorder="1" applyAlignment="1" applyProtection="1">
      <alignment horizontal="left" vertical="center" wrapText="1"/>
      <protection/>
    </xf>
    <xf numFmtId="176" fontId="39" fillId="0" borderId="18" xfId="57" applyNumberFormat="1" applyFont="1" applyFill="1" applyBorder="1" applyAlignment="1" applyProtection="1">
      <alignment horizontal="right" vertical="center" wrapText="1"/>
      <protection/>
    </xf>
    <xf numFmtId="0" fontId="39" fillId="0" borderId="16" xfId="51" applyFont="1" applyFill="1" applyBorder="1" applyAlignment="1" applyProtection="1">
      <alignment vertical="center" wrapText="1"/>
      <protection/>
    </xf>
    <xf numFmtId="0" fontId="39" fillId="0" borderId="0" xfId="51" applyFont="1" applyFill="1" applyAlignment="1" applyProtection="1">
      <alignment horizontal="left" vertical="center" wrapText="1"/>
      <protection/>
    </xf>
    <xf numFmtId="0" fontId="34" fillId="0" borderId="10" xfId="51" applyFont="1" applyFill="1" applyBorder="1" applyAlignment="1" applyProtection="1">
      <alignment horizontal="center" vertical="center" wrapText="1"/>
      <protection/>
    </xf>
    <xf numFmtId="176" fontId="39" fillId="27" borderId="10" xfId="57" applyNumberFormat="1" applyFont="1" applyFill="1" applyBorder="1" applyAlignment="1" applyProtection="1">
      <alignment horizontal="right" vertical="center" wrapText="1"/>
      <protection/>
    </xf>
    <xf numFmtId="0" fontId="39" fillId="0" borderId="16" xfId="51" applyFont="1" applyFill="1" applyBorder="1" applyAlignment="1" applyProtection="1">
      <alignment vertical="center" wrapText="1"/>
      <protection locked="0"/>
    </xf>
    <xf numFmtId="0" fontId="39" fillId="28" borderId="10" xfId="51" applyFont="1" applyFill="1" applyBorder="1" applyAlignment="1" applyProtection="1">
      <alignment horizontal="left" vertical="center" wrapText="1"/>
      <protection/>
    </xf>
    <xf numFmtId="0" fontId="51" fillId="0" borderId="10" xfId="51" applyFont="1" applyFill="1" applyBorder="1" applyAlignment="1" applyProtection="1">
      <alignment horizontal="center" vertical="center" wrapText="1"/>
      <protection/>
    </xf>
    <xf numFmtId="0" fontId="39" fillId="16" borderId="10" xfId="51" applyFont="1" applyFill="1" applyBorder="1" applyAlignment="1" applyProtection="1">
      <alignment horizontal="center" vertical="center" wrapText="1"/>
      <protection/>
    </xf>
    <xf numFmtId="0" fontId="39" fillId="16" borderId="10" xfId="51" applyFont="1" applyFill="1" applyBorder="1" applyAlignment="1" applyProtection="1">
      <alignment horizontal="left" vertical="center" wrapText="1"/>
      <protection/>
    </xf>
    <xf numFmtId="0" fontId="39" fillId="0" borderId="10" xfId="51" applyFont="1" applyFill="1" applyBorder="1" applyAlignment="1" applyProtection="1">
      <alignment horizontal="left" vertical="center" wrapText="1"/>
      <protection/>
    </xf>
    <xf numFmtId="0" fontId="39" fillId="0" borderId="0" xfId="51" applyFont="1" applyFill="1" applyBorder="1" applyAlignment="1" applyProtection="1">
      <alignment horizontal="left" vertical="center" wrapText="1"/>
      <protection/>
    </xf>
    <xf numFmtId="0" fontId="52" fillId="0" borderId="10" xfId="51" applyFont="1" applyFill="1" applyBorder="1" applyAlignment="1" applyProtection="1">
      <alignment horizontal="center" vertical="center" wrapText="1"/>
      <protection/>
    </xf>
    <xf numFmtId="0" fontId="49" fillId="28" borderId="10" xfId="51" applyFont="1" applyFill="1" applyBorder="1" applyAlignment="1" applyProtection="1">
      <alignment horizontal="left" vertical="center" wrapText="1"/>
      <protection/>
    </xf>
    <xf numFmtId="176" fontId="34" fillId="7" borderId="10" xfId="57" applyNumberFormat="1" applyFont="1" applyFill="1" applyBorder="1" applyAlignment="1" applyProtection="1">
      <alignment horizontal="center" vertical="center" wrapText="1"/>
      <protection locked="0"/>
    </xf>
    <xf numFmtId="0" fontId="20" fillId="29" borderId="16" xfId="51" applyFont="1" applyFill="1" applyBorder="1" applyAlignment="1" applyProtection="1">
      <alignment vertical="center" wrapText="1"/>
      <protection locked="0"/>
    </xf>
    <xf numFmtId="0" fontId="39" fillId="0" borderId="10" xfId="51" applyFont="1" applyFill="1" applyBorder="1" applyAlignment="1" applyProtection="1">
      <alignment vertical="center" wrapText="1"/>
      <protection/>
    </xf>
    <xf numFmtId="0" fontId="39" fillId="28" borderId="10" xfId="51" applyFont="1" applyFill="1" applyBorder="1" applyAlignment="1" applyProtection="1">
      <alignment vertical="center" wrapText="1"/>
      <protection/>
    </xf>
    <xf numFmtId="0" fontId="39" fillId="7" borderId="19" xfId="51" applyFont="1" applyFill="1" applyBorder="1" applyAlignment="1" applyProtection="1">
      <alignment horizontal="center" vertical="center"/>
      <protection/>
    </xf>
    <xf numFmtId="0" fontId="0" fillId="5" borderId="16" xfId="51" applyFont="1" applyFill="1" applyBorder="1" applyAlignment="1" applyProtection="1">
      <alignment horizontal="left" vertical="center"/>
      <protection/>
    </xf>
    <xf numFmtId="176" fontId="39" fillId="0" borderId="0" xfId="51" applyNumberFormat="1" applyFont="1" applyFill="1" applyAlignment="1" applyProtection="1">
      <alignment horizontal="left" vertical="center" wrapText="1"/>
      <protection/>
    </xf>
    <xf numFmtId="176" fontId="20" fillId="7" borderId="10" xfId="57" applyNumberFormat="1" applyFont="1" applyFill="1" applyBorder="1" applyAlignment="1" applyProtection="1">
      <alignment horizontal="right" vertical="center" wrapText="1"/>
      <protection locked="0"/>
    </xf>
    <xf numFmtId="176" fontId="20" fillId="0" borderId="10" xfId="57" applyNumberFormat="1" applyFont="1" applyFill="1" applyBorder="1" applyAlignment="1" applyProtection="1">
      <alignment horizontal="right" vertical="center" wrapText="1"/>
      <protection/>
    </xf>
    <xf numFmtId="0" fontId="39" fillId="0" borderId="10" xfId="51" applyFont="1" applyBorder="1" applyAlignment="1" applyProtection="1">
      <alignment vertical="center" wrapText="1"/>
      <protection/>
    </xf>
    <xf numFmtId="176" fontId="20" fillId="7" borderId="10" xfId="57" applyNumberFormat="1" applyFont="1" applyFill="1" applyBorder="1" applyAlignment="1" applyProtection="1">
      <alignment horizontal="right" vertical="center" wrapText="1"/>
      <protection/>
    </xf>
    <xf numFmtId="0" fontId="39" fillId="30" borderId="10" xfId="51" applyFont="1" applyFill="1" applyBorder="1" applyAlignment="1" applyProtection="1">
      <alignment horizontal="left" vertical="center" wrapText="1"/>
      <protection/>
    </xf>
    <xf numFmtId="0" fontId="39" fillId="5" borderId="16" xfId="51" applyFont="1" applyFill="1" applyBorder="1" applyAlignment="1" applyProtection="1">
      <alignment horizontal="center" vertical="center" wrapText="1"/>
      <protection/>
    </xf>
    <xf numFmtId="176" fontId="39" fillId="17" borderId="10" xfId="57" applyNumberFormat="1" applyFont="1" applyFill="1" applyBorder="1" applyAlignment="1" applyProtection="1">
      <alignment horizontal="right" vertical="center" wrapText="1"/>
      <protection/>
    </xf>
    <xf numFmtId="184" fontId="39" fillId="0" borderId="10" xfId="51" applyNumberFormat="1" applyFont="1" applyFill="1" applyBorder="1" applyAlignment="1" applyProtection="1">
      <alignment horizontal="right" vertical="center"/>
      <protection locked="0"/>
    </xf>
    <xf numFmtId="0" fontId="20" fillId="7" borderId="10" xfId="51" applyFont="1" applyFill="1" applyBorder="1" applyAlignment="1" applyProtection="1">
      <alignment horizontal="left" vertical="center" wrapText="1"/>
      <protection/>
    </xf>
    <xf numFmtId="0" fontId="60" fillId="0" borderId="0" xfId="51" applyFont="1" applyFill="1" applyAlignment="1" applyProtection="1">
      <alignment horizontal="left" vertical="top" wrapText="1"/>
      <protection/>
    </xf>
    <xf numFmtId="0" fontId="39" fillId="0" borderId="0" xfId="51" applyFont="1" applyFill="1" applyAlignment="1" applyProtection="1">
      <alignment horizontal="left" vertical="top" wrapText="1"/>
      <protection/>
    </xf>
    <xf numFmtId="0" fontId="39" fillId="0" borderId="0" xfId="51" applyFont="1" applyBorder="1" applyAlignment="1" applyProtection="1">
      <alignment horizontal="center" vertical="top" wrapText="1"/>
      <protection/>
    </xf>
    <xf numFmtId="0" fontId="39" fillId="0" borderId="0" xfId="51" applyFont="1" applyBorder="1" applyAlignment="1" applyProtection="1">
      <alignment horizontal="left" vertical="top" wrapText="1"/>
      <protection/>
    </xf>
    <xf numFmtId="0" fontId="39" fillId="0" borderId="0" xfId="51" applyFont="1" applyAlignment="1" applyProtection="1">
      <alignment horizontal="center" vertical="top" wrapText="1"/>
      <protection/>
    </xf>
    <xf numFmtId="0" fontId="39" fillId="0" borderId="0" xfId="51" applyFont="1" applyAlignment="1" applyProtection="1">
      <alignment horizontal="left" vertical="top" wrapText="1"/>
      <protection/>
    </xf>
    <xf numFmtId="176" fontId="39" fillId="0" borderId="0" xfId="57" applyNumberFormat="1" applyFont="1" applyFill="1" applyAlignment="1" applyProtection="1">
      <alignment horizontal="right" vertical="center" wrapText="1"/>
      <protection/>
    </xf>
    <xf numFmtId="176" fontId="39" fillId="0" borderId="0" xfId="57" applyNumberFormat="1" applyFont="1" applyFill="1" applyAlignment="1" applyProtection="1">
      <alignment horizontal="right" vertical="top" wrapText="1"/>
      <protection/>
    </xf>
    <xf numFmtId="176" fontId="39" fillId="0" borderId="21" xfId="57" applyNumberFormat="1" applyFont="1" applyFill="1" applyBorder="1" applyAlignment="1" applyProtection="1">
      <alignment horizontal="center" vertical="center" wrapText="1"/>
      <protection/>
    </xf>
    <xf numFmtId="0" fontId="20" fillId="16" borderId="10" xfId="51" applyFont="1" applyFill="1" applyBorder="1" applyAlignment="1" applyProtection="1">
      <alignment horizontal="left" vertical="center" wrapText="1"/>
      <protection/>
    </xf>
    <xf numFmtId="0" fontId="0" fillId="31" borderId="0" xfId="0" applyFill="1" applyAlignment="1">
      <alignment vertical="center"/>
    </xf>
    <xf numFmtId="0" fontId="0" fillId="32" borderId="0" xfId="0" applyFill="1" applyAlignment="1">
      <alignment vertical="center"/>
    </xf>
    <xf numFmtId="3" fontId="66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67" fillId="0" borderId="18" xfId="0" applyNumberFormat="1" applyFont="1" applyFill="1" applyBorder="1" applyAlignment="1">
      <alignment horizontal="left" vertical="center" wrapText="1"/>
    </xf>
    <xf numFmtId="3" fontId="67" fillId="0" borderId="22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horizontal="left" vertical="center" wrapText="1"/>
    </xf>
    <xf numFmtId="3" fontId="25" fillId="0" borderId="22" xfId="0" applyNumberFormat="1" applyFont="1" applyFill="1" applyBorder="1" applyAlignment="1">
      <alignment vertical="center" wrapText="1" shrinkToFit="1"/>
    </xf>
    <xf numFmtId="3" fontId="68" fillId="0" borderId="22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 shrinkToFit="1"/>
    </xf>
    <xf numFmtId="3" fontId="25" fillId="0" borderId="0" xfId="0" applyNumberFormat="1" applyFont="1" applyAlignment="1">
      <alignment vertical="center"/>
    </xf>
    <xf numFmtId="3" fontId="25" fillId="0" borderId="23" xfId="0" applyNumberFormat="1" applyFont="1" applyFill="1" applyBorder="1" applyAlignment="1">
      <alignment horizontal="left" vertical="center" wrapText="1"/>
    </xf>
    <xf numFmtId="3" fontId="25" fillId="0" borderId="24" xfId="0" applyNumberFormat="1" applyFont="1" applyFill="1" applyBorder="1" applyAlignment="1">
      <alignment vertical="center"/>
    </xf>
    <xf numFmtId="3" fontId="69" fillId="0" borderId="25" xfId="0" applyNumberFormat="1" applyFont="1" applyFill="1" applyBorder="1" applyAlignment="1">
      <alignment horizontal="left" vertical="center" wrapText="1"/>
    </xf>
    <xf numFmtId="3" fontId="25" fillId="0" borderId="24" xfId="0" applyNumberFormat="1" applyFont="1" applyFill="1" applyBorder="1" applyAlignment="1">
      <alignment vertical="center" wrapText="1" shrinkToFit="1"/>
    </xf>
    <xf numFmtId="3" fontId="68" fillId="0" borderId="25" xfId="0" applyNumberFormat="1" applyFont="1" applyFill="1" applyBorder="1" applyAlignment="1">
      <alignment horizontal="left" vertical="center" wrapText="1"/>
    </xf>
    <xf numFmtId="3" fontId="25" fillId="0" borderId="23" xfId="0" applyNumberFormat="1" applyFont="1" applyFill="1" applyBorder="1" applyAlignment="1">
      <alignment horizontal="left" vertical="center" wrapText="1" shrinkToFit="1"/>
    </xf>
    <xf numFmtId="3" fontId="25" fillId="0" borderId="26" xfId="0" applyNumberFormat="1" applyFont="1" applyFill="1" applyBorder="1" applyAlignment="1">
      <alignment horizontal="left" vertical="center" wrapText="1"/>
    </xf>
    <xf numFmtId="3" fontId="25" fillId="0" borderId="27" xfId="0" applyNumberFormat="1" applyFont="1" applyFill="1" applyBorder="1" applyAlignment="1">
      <alignment vertical="center"/>
    </xf>
    <xf numFmtId="3" fontId="69" fillId="0" borderId="28" xfId="0" applyNumberFormat="1" applyFont="1" applyFill="1" applyBorder="1" applyAlignment="1">
      <alignment horizontal="left" vertical="center" wrapText="1"/>
    </xf>
    <xf numFmtId="3" fontId="25" fillId="0" borderId="27" xfId="0" applyNumberFormat="1" applyFont="1" applyFill="1" applyBorder="1" applyAlignment="1">
      <alignment vertical="center" wrapText="1" shrinkToFit="1"/>
    </xf>
    <xf numFmtId="3" fontId="68" fillId="0" borderId="28" xfId="0" applyNumberFormat="1" applyFont="1" applyFill="1" applyBorder="1" applyAlignment="1">
      <alignment horizontal="left" vertical="center" wrapText="1"/>
    </xf>
    <xf numFmtId="3" fontId="69" fillId="0" borderId="23" xfId="0" applyNumberFormat="1" applyFont="1" applyFill="1" applyBorder="1" applyAlignment="1">
      <alignment horizontal="left" vertical="center" wrapText="1"/>
    </xf>
    <xf numFmtId="3" fontId="69" fillId="0" borderId="29" xfId="0" applyNumberFormat="1" applyFont="1" applyFill="1" applyBorder="1" applyAlignment="1">
      <alignment horizontal="left" vertical="center" wrapText="1"/>
    </xf>
    <xf numFmtId="3" fontId="25" fillId="0" borderId="30" xfId="0" applyNumberFormat="1" applyFont="1" applyFill="1" applyBorder="1" applyAlignment="1">
      <alignment vertical="center"/>
    </xf>
    <xf numFmtId="3" fontId="69" fillId="0" borderId="31" xfId="0" applyNumberFormat="1" applyFont="1" applyFill="1" applyBorder="1" applyAlignment="1">
      <alignment horizontal="left" vertical="center" wrapText="1"/>
    </xf>
    <xf numFmtId="3" fontId="25" fillId="0" borderId="30" xfId="0" applyNumberFormat="1" applyFont="1" applyFill="1" applyBorder="1" applyAlignment="1">
      <alignment vertical="center" wrapText="1" shrinkToFit="1"/>
    </xf>
    <xf numFmtId="3" fontId="68" fillId="0" borderId="31" xfId="0" applyNumberFormat="1" applyFont="1" applyFill="1" applyBorder="1" applyAlignment="1">
      <alignment horizontal="left" vertical="center" wrapText="1"/>
    </xf>
    <xf numFmtId="3" fontId="25" fillId="0" borderId="29" xfId="0" applyNumberFormat="1" applyFont="1" applyFill="1" applyBorder="1" applyAlignment="1">
      <alignment horizontal="left" vertical="center" wrapText="1" shrinkToFit="1"/>
    </xf>
    <xf numFmtId="3" fontId="25" fillId="0" borderId="26" xfId="0" applyNumberFormat="1" applyFont="1" applyFill="1" applyBorder="1" applyAlignment="1">
      <alignment horizontal="left" vertical="center" wrapText="1" shrinkToFit="1"/>
    </xf>
    <xf numFmtId="3" fontId="69" fillId="0" borderId="32" xfId="0" applyNumberFormat="1" applyFont="1" applyFill="1" applyBorder="1" applyAlignment="1">
      <alignment horizontal="left" vertical="center" wrapText="1"/>
    </xf>
    <xf numFmtId="3" fontId="25" fillId="0" borderId="33" xfId="0" applyNumberFormat="1" applyFont="1" applyFill="1" applyBorder="1" applyAlignment="1">
      <alignment vertical="center"/>
    </xf>
    <xf numFmtId="3" fontId="68" fillId="0" borderId="34" xfId="0" applyNumberFormat="1" applyFont="1" applyFill="1" applyBorder="1" applyAlignment="1">
      <alignment horizontal="left" vertical="center" wrapText="1"/>
    </xf>
    <xf numFmtId="3" fontId="25" fillId="0" borderId="32" xfId="0" applyNumberFormat="1" applyFont="1" applyFill="1" applyBorder="1" applyAlignment="1">
      <alignment horizontal="left" vertical="center" wrapText="1" shrinkToFit="1"/>
    </xf>
    <xf numFmtId="3" fontId="69" fillId="0" borderId="26" xfId="0" applyNumberFormat="1" applyFont="1" applyFill="1" applyBorder="1" applyAlignment="1">
      <alignment horizontal="left" vertical="center" wrapText="1"/>
    </xf>
    <xf numFmtId="3" fontId="70" fillId="0" borderId="27" xfId="0" applyNumberFormat="1" applyFont="1" applyFill="1" applyBorder="1" applyAlignment="1">
      <alignment vertical="center"/>
    </xf>
    <xf numFmtId="3" fontId="70" fillId="0" borderId="30" xfId="0" applyNumberFormat="1" applyFont="1" applyFill="1" applyBorder="1" applyAlignment="1">
      <alignment vertical="center"/>
    </xf>
    <xf numFmtId="3" fontId="69" fillId="0" borderId="35" xfId="0" applyNumberFormat="1" applyFont="1" applyFill="1" applyBorder="1" applyAlignment="1">
      <alignment horizontal="left" vertical="center" wrapText="1"/>
    </xf>
    <xf numFmtId="3" fontId="70" fillId="0" borderId="36" xfId="0" applyNumberFormat="1" applyFont="1" applyFill="1" applyBorder="1" applyAlignment="1">
      <alignment vertical="center"/>
    </xf>
    <xf numFmtId="3" fontId="70" fillId="0" borderId="33" xfId="0" applyNumberFormat="1" applyFont="1" applyFill="1" applyBorder="1" applyAlignment="1">
      <alignment vertical="center"/>
    </xf>
    <xf numFmtId="3" fontId="69" fillId="0" borderId="37" xfId="0" applyNumberFormat="1" applyFont="1" applyFill="1" applyBorder="1" applyAlignment="1">
      <alignment horizontal="left" vertical="center" wrapText="1"/>
    </xf>
    <xf numFmtId="3" fontId="25" fillId="0" borderId="33" xfId="0" applyNumberFormat="1" applyFont="1" applyFill="1" applyBorder="1" applyAlignment="1">
      <alignment vertical="center" wrapText="1" shrinkToFit="1"/>
    </xf>
    <xf numFmtId="3" fontId="25" fillId="0" borderId="37" xfId="0" applyNumberFormat="1" applyFont="1" applyFill="1" applyBorder="1" applyAlignment="1">
      <alignment horizontal="left" vertical="center" wrapText="1" shrinkToFit="1"/>
    </xf>
    <xf numFmtId="3" fontId="69" fillId="0" borderId="38" xfId="0" applyNumberFormat="1" applyFont="1" applyFill="1" applyBorder="1" applyAlignment="1">
      <alignment horizontal="left" vertical="center" wrapText="1"/>
    </xf>
    <xf numFmtId="3" fontId="70" fillId="0" borderId="0" xfId="0" applyNumberFormat="1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 horizontal="left" vertical="center" wrapText="1"/>
    </xf>
    <xf numFmtId="0" fontId="71" fillId="0" borderId="0" xfId="0" applyFont="1" applyFill="1" applyAlignment="1">
      <alignment vertical="center" wrapText="1"/>
    </xf>
    <xf numFmtId="3" fontId="68" fillId="0" borderId="0" xfId="0" applyNumberFormat="1" applyFont="1" applyFill="1" applyBorder="1" applyAlignment="1">
      <alignment horizontal="left" vertical="center" wrapText="1"/>
    </xf>
    <xf numFmtId="3" fontId="25" fillId="0" borderId="39" xfId="0" applyNumberFormat="1" applyFont="1" applyFill="1" applyBorder="1" applyAlignment="1">
      <alignment horizontal="left" vertical="center" wrapText="1" shrinkToFit="1"/>
    </xf>
    <xf numFmtId="3" fontId="25" fillId="0" borderId="22" xfId="0" applyNumberFormat="1" applyFont="1" applyFill="1" applyBorder="1" applyAlignment="1">
      <alignment horizontal="center" vertical="center" wrapText="1" shrinkToFit="1"/>
    </xf>
    <xf numFmtId="3" fontId="25" fillId="0" borderId="0" xfId="0" applyNumberFormat="1" applyFont="1" applyAlignment="1">
      <alignment horizontal="center" vertical="center"/>
    </xf>
    <xf numFmtId="3" fontId="25" fillId="0" borderId="29" xfId="0" applyNumberFormat="1" applyFont="1" applyFill="1" applyBorder="1" applyAlignment="1">
      <alignment horizontal="left" vertical="center" wrapText="1"/>
    </xf>
    <xf numFmtId="3" fontId="25" fillId="0" borderId="35" xfId="0" applyNumberFormat="1" applyFont="1" applyFill="1" applyBorder="1" applyAlignment="1">
      <alignment horizontal="left" vertical="center" wrapText="1"/>
    </xf>
    <xf numFmtId="3" fontId="25" fillId="0" borderId="36" xfId="0" applyNumberFormat="1" applyFont="1" applyFill="1" applyBorder="1" applyAlignment="1">
      <alignment vertical="center"/>
    </xf>
    <xf numFmtId="3" fontId="69" fillId="0" borderId="40" xfId="0" applyNumberFormat="1" applyFont="1" applyFill="1" applyBorder="1" applyAlignment="1">
      <alignment horizontal="left" vertical="center" wrapText="1"/>
    </xf>
    <xf numFmtId="3" fontId="25" fillId="0" borderId="36" xfId="0" applyNumberFormat="1" applyFont="1" applyFill="1" applyBorder="1" applyAlignment="1">
      <alignment vertical="center" wrapText="1" shrinkToFit="1"/>
    </xf>
    <xf numFmtId="3" fontId="68" fillId="0" borderId="40" xfId="0" applyNumberFormat="1" applyFont="1" applyFill="1" applyBorder="1" applyAlignment="1">
      <alignment horizontal="left" vertical="center" wrapText="1"/>
    </xf>
    <xf numFmtId="3" fontId="25" fillId="0" borderId="35" xfId="0" applyNumberFormat="1" applyFont="1" applyFill="1" applyBorder="1" applyAlignment="1">
      <alignment horizontal="left" vertical="center" wrapText="1" shrinkToFit="1"/>
    </xf>
    <xf numFmtId="3" fontId="25" fillId="0" borderId="35" xfId="0" applyNumberFormat="1" applyFont="1" applyFill="1" applyBorder="1" applyAlignment="1">
      <alignment vertical="center" wrapText="1" shrinkToFit="1"/>
    </xf>
    <xf numFmtId="3" fontId="25" fillId="0" borderId="29" xfId="0" applyNumberFormat="1" applyFont="1" applyFill="1" applyBorder="1" applyAlignment="1">
      <alignment vertical="center" wrapText="1" shrinkToFit="1"/>
    </xf>
    <xf numFmtId="3" fontId="25" fillId="0" borderId="0" xfId="0" applyNumberFormat="1" applyFont="1" applyAlignment="1">
      <alignment vertical="center"/>
    </xf>
    <xf numFmtId="3" fontId="25" fillId="0" borderId="32" xfId="0" applyNumberFormat="1" applyFont="1" applyFill="1" applyBorder="1" applyAlignment="1">
      <alignment horizontal="left" vertical="center" wrapText="1"/>
    </xf>
    <xf numFmtId="3" fontId="25" fillId="0" borderId="29" xfId="0" applyNumberFormat="1" applyFont="1" applyFill="1" applyBorder="1" applyAlignment="1">
      <alignment wrapText="1" shrinkToFit="1"/>
    </xf>
    <xf numFmtId="3" fontId="27" fillId="0" borderId="26" xfId="0" applyNumberFormat="1" applyFont="1" applyFill="1" applyBorder="1" applyAlignment="1">
      <alignment horizontal="left" vertical="center" wrapText="1" shrinkToFit="1"/>
    </xf>
    <xf numFmtId="3" fontId="68" fillId="33" borderId="28" xfId="0" applyNumberFormat="1" applyFont="1" applyFill="1" applyBorder="1" applyAlignment="1">
      <alignment horizontal="left" vertical="center" wrapText="1"/>
    </xf>
    <xf numFmtId="3" fontId="27" fillId="33" borderId="26" xfId="0" applyNumberFormat="1" applyFont="1" applyFill="1" applyBorder="1" applyAlignment="1">
      <alignment horizontal="left" vertical="center" wrapText="1" shrinkToFit="1"/>
    </xf>
    <xf numFmtId="3" fontId="68" fillId="34" borderId="28" xfId="0" applyNumberFormat="1" applyFont="1" applyFill="1" applyBorder="1" applyAlignment="1">
      <alignment horizontal="left" vertical="center" wrapText="1"/>
    </xf>
    <xf numFmtId="3" fontId="25" fillId="34" borderId="26" xfId="0" applyNumberFormat="1" applyFont="1" applyFill="1" applyBorder="1" applyAlignment="1">
      <alignment horizontal="left" vertical="center" wrapText="1" shrinkToFit="1"/>
    </xf>
    <xf numFmtId="3" fontId="27" fillId="0" borderId="29" xfId="0" applyNumberFormat="1" applyFont="1" applyFill="1" applyBorder="1" applyAlignment="1">
      <alignment horizontal="left" vertical="center" wrapText="1" shrinkToFit="1"/>
    </xf>
    <xf numFmtId="3" fontId="27" fillId="34" borderId="29" xfId="0" applyNumberFormat="1" applyFont="1" applyFill="1" applyBorder="1" applyAlignment="1">
      <alignment horizontal="left" vertical="center" wrapText="1" shrinkToFit="1"/>
    </xf>
    <xf numFmtId="3" fontId="24" fillId="0" borderId="27" xfId="0" applyNumberFormat="1" applyFont="1" applyFill="1" applyBorder="1" applyAlignment="1">
      <alignment vertical="center" wrapText="1"/>
    </xf>
    <xf numFmtId="3" fontId="24" fillId="35" borderId="27" xfId="0" applyNumberFormat="1" applyFont="1" applyFill="1" applyBorder="1" applyAlignment="1">
      <alignment vertical="center" wrapText="1"/>
    </xf>
    <xf numFmtId="3" fontId="25" fillId="0" borderId="41" xfId="0" applyNumberFormat="1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vertical="center"/>
    </xf>
    <xf numFmtId="3" fontId="68" fillId="0" borderId="39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Fill="1" applyBorder="1" applyAlignment="1">
      <alignment horizontal="left" vertical="center" wrapText="1" shrinkToFit="1"/>
    </xf>
    <xf numFmtId="3" fontId="27" fillId="0" borderId="30" xfId="0" applyNumberFormat="1" applyFont="1" applyFill="1" applyBorder="1" applyAlignment="1">
      <alignment vertical="center" wrapText="1" shrinkToFit="1"/>
    </xf>
    <xf numFmtId="3" fontId="68" fillId="0" borderId="43" xfId="0" applyNumberFormat="1" applyFont="1" applyFill="1" applyBorder="1" applyAlignment="1">
      <alignment horizontal="left" vertical="center" wrapText="1"/>
    </xf>
    <xf numFmtId="3" fontId="27" fillId="0" borderId="27" xfId="0" applyNumberFormat="1" applyFont="1" applyFill="1" applyBorder="1" applyAlignment="1">
      <alignment vertical="center" wrapText="1" shrinkToFit="1"/>
    </xf>
    <xf numFmtId="3" fontId="27" fillId="0" borderId="36" xfId="0" applyNumberFormat="1" applyFont="1" applyFill="1" applyBorder="1" applyAlignment="1">
      <alignment vertical="center" wrapText="1" shrinkToFit="1"/>
    </xf>
    <xf numFmtId="3" fontId="69" fillId="0" borderId="43" xfId="0" applyNumberFormat="1" applyFont="1" applyFill="1" applyBorder="1" applyAlignment="1">
      <alignment horizontal="left" vertical="center" wrapText="1"/>
    </xf>
    <xf numFmtId="3" fontId="71" fillId="0" borderId="41" xfId="0" applyNumberFormat="1" applyFont="1" applyFill="1" applyBorder="1" applyAlignment="1">
      <alignment horizontal="left" vertical="center" wrapText="1" shrinkToFit="1"/>
    </xf>
    <xf numFmtId="3" fontId="25" fillId="0" borderId="44" xfId="0" applyNumberFormat="1" applyFont="1" applyFill="1" applyBorder="1" applyAlignment="1">
      <alignment horizontal="left" vertical="center" wrapText="1"/>
    </xf>
    <xf numFmtId="3" fontId="25" fillId="0" borderId="45" xfId="0" applyNumberFormat="1" applyFont="1" applyFill="1" applyBorder="1" applyAlignment="1">
      <alignment vertical="center"/>
    </xf>
    <xf numFmtId="3" fontId="69" fillId="0" borderId="46" xfId="0" applyNumberFormat="1" applyFont="1" applyFill="1" applyBorder="1" applyAlignment="1">
      <alignment horizontal="left" vertical="center" wrapText="1"/>
    </xf>
    <xf numFmtId="3" fontId="27" fillId="0" borderId="45" xfId="0" applyNumberFormat="1" applyFont="1" applyFill="1" applyBorder="1" applyAlignment="1">
      <alignment vertical="center" wrapText="1" shrinkToFit="1"/>
    </xf>
    <xf numFmtId="3" fontId="68" fillId="0" borderId="46" xfId="0" applyNumberFormat="1" applyFont="1" applyFill="1" applyBorder="1" applyAlignment="1">
      <alignment horizontal="left" vertical="center" wrapText="1"/>
    </xf>
    <xf numFmtId="3" fontId="25" fillId="0" borderId="44" xfId="0" applyNumberFormat="1" applyFont="1" applyFill="1" applyBorder="1" applyAlignment="1">
      <alignment horizontal="left" vertical="center" wrapText="1" shrinkToFit="1"/>
    </xf>
    <xf numFmtId="3" fontId="25" fillId="0" borderId="0" xfId="0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 wrapText="1" shrinkToFit="1"/>
    </xf>
    <xf numFmtId="3" fontId="68" fillId="0" borderId="0" xfId="0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left" vertical="center" wrapText="1" shrinkToFit="1"/>
    </xf>
    <xf numFmtId="3" fontId="25" fillId="0" borderId="0" xfId="0" applyNumberFormat="1" applyFont="1" applyFill="1" applyAlignment="1">
      <alignment horizontal="left" vertical="center"/>
    </xf>
    <xf numFmtId="3" fontId="25" fillId="0" borderId="0" xfId="0" applyNumberFormat="1" applyFont="1" applyFill="1" applyAlignment="1">
      <alignment vertical="center" shrinkToFit="1"/>
    </xf>
    <xf numFmtId="3" fontId="68" fillId="0" borderId="0" xfId="0" applyNumberFormat="1" applyFont="1" applyFill="1" applyAlignment="1">
      <alignment horizontal="left" vertical="center"/>
    </xf>
    <xf numFmtId="3" fontId="25" fillId="0" borderId="0" xfId="0" applyNumberFormat="1" applyFont="1" applyFill="1" applyAlignment="1">
      <alignment horizontal="left" vertical="center" shrinkToFit="1"/>
    </xf>
    <xf numFmtId="0" fontId="0" fillId="36" borderId="0" xfId="0" applyFill="1" applyAlignment="1">
      <alignment vertical="center"/>
    </xf>
    <xf numFmtId="43" fontId="32" fillId="0" borderId="47" xfId="56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74" fillId="0" borderId="49" xfId="0" applyFont="1" applyBorder="1" applyAlignment="1">
      <alignment vertical="center" textRotation="255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4" borderId="20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10" xfId="56" applyNumberFormat="1" applyFont="1" applyBorder="1" applyAlignment="1">
      <alignment horizontal="center" vertical="center"/>
    </xf>
    <xf numFmtId="0" fontId="25" fillId="0" borderId="19" xfId="56" applyNumberFormat="1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25" fillId="0" borderId="5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255"/>
    </xf>
    <xf numFmtId="0" fontId="25" fillId="0" borderId="16" xfId="0" applyFont="1" applyBorder="1" applyAlignment="1">
      <alignment horizontal="center" vertical="center" textRotation="255"/>
    </xf>
    <xf numFmtId="0" fontId="25" fillId="0" borderId="68" xfId="0" applyFont="1" applyBorder="1" applyAlignment="1">
      <alignment horizontal="center" vertical="center" textRotation="255"/>
    </xf>
    <xf numFmtId="0" fontId="25" fillId="0" borderId="19" xfId="0" applyFont="1" applyBorder="1" applyAlignment="1">
      <alignment horizontal="center" vertical="center" textRotation="255"/>
    </xf>
    <xf numFmtId="176" fontId="25" fillId="0" borderId="69" xfId="56" applyNumberFormat="1" applyFont="1" applyBorder="1" applyAlignment="1">
      <alignment horizontal="center" vertical="center"/>
    </xf>
    <xf numFmtId="176" fontId="25" fillId="0" borderId="16" xfId="56" applyNumberFormat="1" applyFont="1" applyBorder="1" applyAlignment="1">
      <alignment horizontal="center" vertical="center"/>
    </xf>
    <xf numFmtId="176" fontId="25" fillId="4" borderId="18" xfId="56" applyNumberFormat="1" applyFont="1" applyFill="1" applyBorder="1" applyAlignment="1">
      <alignment horizontal="center" vertical="center" shrinkToFit="1"/>
    </xf>
    <xf numFmtId="176" fontId="25" fillId="4" borderId="17" xfId="56" applyNumberFormat="1" applyFont="1" applyFill="1" applyBorder="1" applyAlignment="1">
      <alignment horizontal="center" vertical="center" shrinkToFit="1"/>
    </xf>
    <xf numFmtId="0" fontId="27" fillId="0" borderId="56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76" fontId="25" fillId="0" borderId="18" xfId="56" applyNumberFormat="1" applyFont="1" applyBorder="1" applyAlignment="1">
      <alignment horizontal="center" vertical="center" wrapText="1"/>
    </xf>
    <xf numFmtId="176" fontId="25" fillId="0" borderId="16" xfId="56" applyNumberFormat="1" applyFont="1" applyBorder="1" applyAlignment="1">
      <alignment horizontal="center" vertical="center" wrapText="1"/>
    </xf>
    <xf numFmtId="176" fontId="25" fillId="4" borderId="22" xfId="56" applyNumberFormat="1" applyFont="1" applyFill="1" applyBorder="1" applyAlignment="1">
      <alignment horizontal="center" vertical="center" wrapText="1"/>
    </xf>
    <xf numFmtId="176" fontId="25" fillId="4" borderId="17" xfId="56" applyNumberFormat="1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distributed" vertical="center" wrapText="1"/>
    </xf>
    <xf numFmtId="0" fontId="32" fillId="0" borderId="76" xfId="0" applyFont="1" applyBorder="1" applyAlignment="1">
      <alignment horizontal="distributed" vertical="center" wrapText="1"/>
    </xf>
    <xf numFmtId="0" fontId="32" fillId="0" borderId="50" xfId="0" applyFont="1" applyBorder="1" applyAlignment="1">
      <alignment horizontal="distributed" vertical="center"/>
    </xf>
    <xf numFmtId="177" fontId="73" fillId="4" borderId="77" xfId="0" applyNumberFormat="1" applyFont="1" applyFill="1" applyBorder="1" applyAlignment="1">
      <alignment horizontal="distributed" vertical="center"/>
    </xf>
    <xf numFmtId="177" fontId="73" fillId="4" borderId="67" xfId="0" applyNumberFormat="1" applyFont="1" applyFill="1" applyBorder="1" applyAlignment="1">
      <alignment horizontal="distributed" vertical="center"/>
    </xf>
    <xf numFmtId="177" fontId="73" fillId="4" borderId="38" xfId="0" applyNumberFormat="1" applyFont="1" applyFill="1" applyBorder="1" applyAlignment="1">
      <alignment horizontal="distributed" vertical="center"/>
    </xf>
    <xf numFmtId="177" fontId="73" fillId="4" borderId="0" xfId="0" applyNumberFormat="1" applyFont="1" applyFill="1" applyBorder="1" applyAlignment="1">
      <alignment horizontal="distributed" vertical="center"/>
    </xf>
    <xf numFmtId="177" fontId="73" fillId="4" borderId="69" xfId="0" applyNumberFormat="1" applyFont="1" applyFill="1" applyBorder="1" applyAlignment="1">
      <alignment horizontal="distributed" vertical="center"/>
    </xf>
    <xf numFmtId="177" fontId="73" fillId="4" borderId="78" xfId="0" applyNumberFormat="1" applyFont="1" applyFill="1" applyBorder="1" applyAlignment="1">
      <alignment horizontal="distributed" vertical="center"/>
    </xf>
    <xf numFmtId="0" fontId="27" fillId="0" borderId="19" xfId="0" applyFont="1" applyBorder="1" applyAlignment="1">
      <alignment horizontal="center" vertical="center" textRotation="255" wrapText="1"/>
    </xf>
    <xf numFmtId="0" fontId="27" fillId="0" borderId="41" xfId="0" applyFont="1" applyBorder="1" applyAlignment="1">
      <alignment horizontal="center" vertical="center" textRotation="255" wrapText="1"/>
    </xf>
    <xf numFmtId="0" fontId="27" fillId="0" borderId="79" xfId="0" applyFont="1" applyBorder="1" applyAlignment="1">
      <alignment horizontal="center" vertical="center" textRotation="255" wrapText="1"/>
    </xf>
    <xf numFmtId="0" fontId="24" fillId="0" borderId="62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/>
    </xf>
    <xf numFmtId="176" fontId="25" fillId="0" borderId="37" xfId="56" applyNumberFormat="1" applyFont="1" applyBorder="1" applyAlignment="1">
      <alignment horizontal="center" vertical="center"/>
    </xf>
    <xf numFmtId="0" fontId="25" fillId="0" borderId="81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4" fillId="0" borderId="80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3" fillId="4" borderId="18" xfId="0" applyFont="1" applyFill="1" applyBorder="1" applyAlignment="1" applyProtection="1">
      <alignment horizontal="left" vertical="center" wrapText="1"/>
      <protection/>
    </xf>
    <xf numFmtId="0" fontId="33" fillId="4" borderId="22" xfId="0" applyFont="1" applyFill="1" applyBorder="1" applyAlignment="1" applyProtection="1">
      <alignment horizontal="left" vertical="center" wrapText="1"/>
      <protection/>
    </xf>
    <xf numFmtId="0" fontId="33" fillId="4" borderId="17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 wrapText="1"/>
    </xf>
    <xf numFmtId="176" fontId="25" fillId="0" borderId="81" xfId="0" applyNumberFormat="1" applyFont="1" applyFill="1" applyBorder="1" applyAlignment="1">
      <alignment horizontal="center" vertical="center" shrinkToFit="1"/>
    </xf>
    <xf numFmtId="0" fontId="25" fillId="0" borderId="75" xfId="0" applyFont="1" applyFill="1" applyBorder="1" applyAlignment="1">
      <alignment horizontal="center" vertical="center" shrinkToFit="1"/>
    </xf>
    <xf numFmtId="186" fontId="29" fillId="0" borderId="74" xfId="0" applyNumberFormat="1" applyFont="1" applyBorder="1" applyAlignment="1">
      <alignment horizontal="right" vertical="center" wrapText="1"/>
    </xf>
    <xf numFmtId="186" fontId="29" fillId="0" borderId="54" xfId="0" applyNumberFormat="1" applyFont="1" applyBorder="1" applyAlignment="1">
      <alignment horizontal="right" vertical="center" wrapText="1"/>
    </xf>
    <xf numFmtId="186" fontId="29" fillId="0" borderId="85" xfId="0" applyNumberFormat="1" applyFont="1" applyBorder="1" applyAlignment="1">
      <alignment horizontal="right" vertical="center" wrapText="1"/>
    </xf>
    <xf numFmtId="186" fontId="29" fillId="0" borderId="86" xfId="0" applyNumberFormat="1" applyFont="1" applyBorder="1" applyAlignment="1">
      <alignment horizontal="right" vertical="center" wrapText="1"/>
    </xf>
    <xf numFmtId="186" fontId="29" fillId="0" borderId="13" xfId="0" applyNumberFormat="1" applyFont="1" applyBorder="1" applyAlignment="1">
      <alignment horizontal="right" vertical="center" wrapText="1"/>
    </xf>
    <xf numFmtId="186" fontId="29" fillId="0" borderId="0" xfId="0" applyNumberFormat="1" applyFont="1" applyBorder="1" applyAlignment="1">
      <alignment horizontal="right" vertical="center" wrapText="1"/>
    </xf>
    <xf numFmtId="186" fontId="29" fillId="0" borderId="87" xfId="0" applyNumberFormat="1" applyFont="1" applyBorder="1" applyAlignment="1">
      <alignment horizontal="right" vertical="center" wrapText="1"/>
    </xf>
    <xf numFmtId="176" fontId="25" fillId="0" borderId="5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60" fillId="0" borderId="0" xfId="51" applyFont="1" applyBorder="1" applyAlignment="1" applyProtection="1">
      <alignment horizontal="center" vertical="top" wrapText="1"/>
      <protection/>
    </xf>
    <xf numFmtId="0" fontId="59" fillId="0" borderId="66" xfId="51" applyFont="1" applyFill="1" applyBorder="1" applyAlignment="1" applyProtection="1">
      <alignment horizontal="left" vertical="top" wrapText="1"/>
      <protection/>
    </xf>
    <xf numFmtId="0" fontId="38" fillId="0" borderId="67" xfId="51" applyFont="1" applyFill="1" applyBorder="1" applyAlignment="1" applyProtection="1">
      <alignment horizontal="left" vertical="top" wrapText="1"/>
      <protection/>
    </xf>
    <xf numFmtId="0" fontId="44" fillId="0" borderId="18" xfId="51" applyFont="1" applyFill="1" applyBorder="1" applyAlignment="1" applyProtection="1">
      <alignment horizontal="center" vertical="center" wrapText="1"/>
      <protection/>
    </xf>
    <xf numFmtId="0" fontId="44" fillId="0" borderId="22" xfId="51" applyFont="1" applyFill="1" applyBorder="1" applyAlignment="1" applyProtection="1">
      <alignment horizontal="center" vertical="center" wrapText="1"/>
      <protection/>
    </xf>
    <xf numFmtId="0" fontId="44" fillId="0" borderId="16" xfId="51" applyFont="1" applyFill="1" applyBorder="1" applyAlignment="1" applyProtection="1">
      <alignment horizontal="center" vertical="center" wrapText="1"/>
      <protection/>
    </xf>
    <xf numFmtId="0" fontId="39" fillId="8" borderId="65" xfId="51" applyFont="1" applyFill="1" applyBorder="1" applyAlignment="1" applyProtection="1">
      <alignment horizontal="center" vertical="top" wrapText="1"/>
      <protection/>
    </xf>
    <xf numFmtId="0" fontId="39" fillId="8" borderId="76" xfId="51" applyFont="1" applyFill="1" applyBorder="1" applyAlignment="1" applyProtection="1">
      <alignment horizontal="center" vertical="top" wrapText="1"/>
      <protection/>
    </xf>
    <xf numFmtId="0" fontId="20" fillId="8" borderId="19" xfId="51" applyFont="1" applyFill="1" applyBorder="1" applyAlignment="1" applyProtection="1">
      <alignment horizontal="left" vertical="top" wrapText="1"/>
      <protection/>
    </xf>
    <xf numFmtId="0" fontId="20" fillId="8" borderId="41" xfId="51" applyFont="1" applyFill="1" applyBorder="1" applyAlignment="1" applyProtection="1">
      <alignment horizontal="left" vertical="top" wrapText="1"/>
      <protection/>
    </xf>
    <xf numFmtId="0" fontId="40" fillId="5" borderId="18" xfId="51" applyFont="1" applyFill="1" applyBorder="1" applyAlignment="1" applyProtection="1">
      <alignment horizontal="left" vertical="center" wrapText="1"/>
      <protection/>
    </xf>
    <xf numFmtId="0" fontId="40" fillId="5" borderId="22" xfId="51" applyFont="1" applyFill="1" applyBorder="1" applyAlignment="1" applyProtection="1">
      <alignment horizontal="left" vertical="center" wrapText="1"/>
      <protection/>
    </xf>
    <xf numFmtId="0" fontId="40" fillId="5" borderId="16" xfId="51" applyFont="1" applyFill="1" applyBorder="1" applyAlignment="1" applyProtection="1">
      <alignment horizontal="left" vertical="center" wrapText="1"/>
      <protection/>
    </xf>
    <xf numFmtId="0" fontId="39" fillId="16" borderId="10" xfId="51" applyFont="1" applyFill="1" applyBorder="1" applyAlignment="1" applyProtection="1">
      <alignment horizontal="center" vertical="center" wrapText="1"/>
      <protection/>
    </xf>
    <xf numFmtId="0" fontId="39" fillId="16" borderId="19" xfId="51" applyFont="1" applyFill="1" applyBorder="1" applyAlignment="1" applyProtection="1">
      <alignment horizontal="left" vertical="center" wrapText="1"/>
      <protection/>
    </xf>
    <xf numFmtId="0" fontId="39" fillId="16" borderId="41" xfId="51" applyFont="1" applyFill="1" applyBorder="1" applyAlignment="1" applyProtection="1">
      <alignment horizontal="left" vertical="center" wrapText="1"/>
      <protection/>
    </xf>
    <xf numFmtId="0" fontId="39" fillId="26" borderId="10" xfId="51" applyFont="1" applyFill="1" applyBorder="1" applyAlignment="1" applyProtection="1">
      <alignment horizontal="center" vertical="center" wrapText="1"/>
      <protection/>
    </xf>
    <xf numFmtId="0" fontId="39" fillId="26" borderId="10" xfId="51" applyFont="1" applyFill="1" applyBorder="1" applyAlignment="1" applyProtection="1">
      <alignment horizontal="left" vertical="center" wrapText="1"/>
      <protection/>
    </xf>
    <xf numFmtId="0" fontId="39" fillId="7" borderId="10" xfId="51" applyFont="1" applyFill="1" applyBorder="1" applyAlignment="1" applyProtection="1">
      <alignment horizontal="center" vertical="center" wrapText="1"/>
      <protection/>
    </xf>
    <xf numFmtId="0" fontId="39" fillId="7" borderId="10" xfId="51" applyFont="1" applyFill="1" applyBorder="1" applyAlignment="1" applyProtection="1">
      <alignment horizontal="left" vertical="center" wrapText="1"/>
      <protection/>
    </xf>
    <xf numFmtId="0" fontId="39" fillId="4" borderId="65" xfId="51" applyFont="1" applyFill="1" applyBorder="1" applyAlignment="1" applyProtection="1">
      <alignment horizontal="center" vertical="top" wrapText="1"/>
      <protection/>
    </xf>
    <xf numFmtId="0" fontId="39" fillId="4" borderId="76" xfId="51" applyFont="1" applyFill="1" applyBorder="1" applyAlignment="1" applyProtection="1">
      <alignment horizontal="center" vertical="top" wrapText="1"/>
      <protection/>
    </xf>
    <xf numFmtId="0" fontId="39" fillId="4" borderId="50" xfId="51" applyFont="1" applyFill="1" applyBorder="1" applyAlignment="1" applyProtection="1">
      <alignment horizontal="center" vertical="top" wrapText="1"/>
      <protection/>
    </xf>
    <xf numFmtId="0" fontId="39" fillId="4" borderId="19" xfId="51" applyFont="1" applyFill="1" applyBorder="1" applyAlignment="1" applyProtection="1">
      <alignment horizontal="left" vertical="top" wrapText="1"/>
      <protection/>
    </xf>
    <xf numFmtId="0" fontId="39" fillId="4" borderId="41" xfId="51" applyFont="1" applyFill="1" applyBorder="1" applyAlignment="1" applyProtection="1">
      <alignment horizontal="left" vertical="top" wrapText="1"/>
      <protection/>
    </xf>
    <xf numFmtId="0" fontId="39" fillId="4" borderId="79" xfId="51" applyFont="1" applyFill="1" applyBorder="1" applyAlignment="1" applyProtection="1">
      <alignment horizontal="left" vertical="top" wrapText="1"/>
      <protection/>
    </xf>
    <xf numFmtId="0" fontId="39" fillId="16" borderId="10" xfId="51" applyFont="1" applyFill="1" applyBorder="1" applyAlignment="1" applyProtection="1">
      <alignment horizontal="left" vertical="center" wrapText="1"/>
      <protection/>
    </xf>
    <xf numFmtId="0" fontId="39" fillId="8" borderId="19" xfId="51" applyFont="1" applyFill="1" applyBorder="1" applyAlignment="1" applyProtection="1">
      <alignment horizontal="left" vertical="top" wrapText="1"/>
      <protection/>
    </xf>
    <xf numFmtId="0" fontId="39" fillId="8" borderId="41" xfId="51" applyFont="1" applyFill="1" applyBorder="1" applyAlignment="1" applyProtection="1">
      <alignment horizontal="left" vertical="top" wrapText="1"/>
      <protection/>
    </xf>
    <xf numFmtId="0" fontId="39" fillId="7" borderId="19" xfId="51" applyFont="1" applyFill="1" applyBorder="1" applyAlignment="1" applyProtection="1">
      <alignment horizontal="center" vertical="center" wrapText="1"/>
      <protection/>
    </xf>
    <xf numFmtId="0" fontId="39" fillId="7" borderId="41" xfId="51" applyFont="1" applyFill="1" applyBorder="1" applyAlignment="1" applyProtection="1">
      <alignment horizontal="center" vertical="center" wrapText="1"/>
      <protection/>
    </xf>
    <xf numFmtId="0" fontId="39" fillId="7" borderId="19" xfId="51" applyFont="1" applyFill="1" applyBorder="1" applyAlignment="1" applyProtection="1">
      <alignment horizontal="left" vertical="center" wrapText="1"/>
      <protection/>
    </xf>
    <xf numFmtId="0" fontId="39" fillId="7" borderId="41" xfId="51" applyFont="1" applyFill="1" applyBorder="1" applyAlignment="1" applyProtection="1">
      <alignment horizontal="left" vertical="center" wrapText="1"/>
      <protection/>
    </xf>
    <xf numFmtId="0" fontId="39" fillId="7" borderId="79" xfId="51" applyFont="1" applyFill="1" applyBorder="1" applyAlignment="1" applyProtection="1">
      <alignment horizontal="left" vertical="center" wrapText="1"/>
      <protection/>
    </xf>
    <xf numFmtId="0" fontId="39" fillId="16" borderId="41" xfId="51" applyFont="1" applyFill="1" applyBorder="1" applyAlignment="1" applyProtection="1">
      <alignment horizontal="center" vertical="center" wrapText="1"/>
      <protection/>
    </xf>
    <xf numFmtId="0" fontId="39" fillId="16" borderId="79" xfId="51" applyFont="1" applyFill="1" applyBorder="1" applyAlignment="1" applyProtection="1">
      <alignment horizontal="center" vertical="center" wrapText="1"/>
      <protection/>
    </xf>
    <xf numFmtId="0" fontId="39" fillId="7" borderId="79" xfId="51" applyFont="1" applyFill="1" applyBorder="1" applyAlignment="1" applyProtection="1">
      <alignment horizontal="center" vertical="center" wrapText="1"/>
      <protection/>
    </xf>
    <xf numFmtId="0" fontId="39" fillId="7" borderId="65" xfId="51" applyFont="1" applyFill="1" applyBorder="1" applyAlignment="1" applyProtection="1">
      <alignment horizontal="center" vertical="top" wrapText="1"/>
      <protection/>
    </xf>
    <xf numFmtId="0" fontId="39" fillId="7" borderId="76" xfId="51" applyFont="1" applyFill="1" applyBorder="1" applyAlignment="1" applyProtection="1">
      <alignment horizontal="center" vertical="top" wrapText="1"/>
      <protection/>
    </xf>
    <xf numFmtId="0" fontId="39" fillId="7" borderId="50" xfId="51" applyFont="1" applyFill="1" applyBorder="1" applyAlignment="1" applyProtection="1">
      <alignment horizontal="center" vertical="top" wrapText="1"/>
      <protection/>
    </xf>
    <xf numFmtId="0" fontId="39" fillId="7" borderId="19" xfId="51" applyFont="1" applyFill="1" applyBorder="1" applyAlignment="1" applyProtection="1">
      <alignment horizontal="left" vertical="top" wrapText="1"/>
      <protection/>
    </xf>
    <xf numFmtId="0" fontId="39" fillId="7" borderId="41" xfId="51" applyFont="1" applyFill="1" applyBorder="1" applyAlignment="1" applyProtection="1">
      <alignment horizontal="left" vertical="top" wrapText="1"/>
      <protection/>
    </xf>
    <xf numFmtId="0" fontId="39" fillId="7" borderId="79" xfId="51" applyFont="1" applyFill="1" applyBorder="1" applyAlignment="1" applyProtection="1">
      <alignment horizontal="left" vertical="top" wrapText="1"/>
      <protection/>
    </xf>
    <xf numFmtId="176" fontId="77" fillId="37" borderId="55" xfId="51" applyNumberFormat="1" applyFont="1" applyFill="1" applyBorder="1" applyAlignment="1" applyProtection="1">
      <alignment horizontal="center" vertical="center" wrapText="1"/>
      <protection/>
    </xf>
    <xf numFmtId="176" fontId="77" fillId="37" borderId="0" xfId="51" applyNumberFormat="1" applyFont="1" applyFill="1" applyBorder="1" applyAlignment="1" applyProtection="1">
      <alignment horizontal="center" vertical="center" wrapText="1"/>
      <protection/>
    </xf>
    <xf numFmtId="0" fontId="39" fillId="3" borderId="18" xfId="51" applyFont="1" applyFill="1" applyBorder="1" applyAlignment="1" applyProtection="1">
      <alignment horizontal="center" vertical="center" wrapText="1"/>
      <protection/>
    </xf>
    <xf numFmtId="0" fontId="39" fillId="3" borderId="22" xfId="51" applyFont="1" applyFill="1" applyBorder="1" applyAlignment="1" applyProtection="1">
      <alignment horizontal="center" vertical="center" wrapText="1"/>
      <protection/>
    </xf>
    <xf numFmtId="0" fontId="39" fillId="3" borderId="16" xfId="51" applyFont="1" applyFill="1" applyBorder="1" applyAlignment="1" applyProtection="1">
      <alignment horizontal="center" vertical="center" wrapText="1"/>
      <protection/>
    </xf>
    <xf numFmtId="0" fontId="50" fillId="0" borderId="20" xfId="51" applyFont="1" applyFill="1" applyBorder="1" applyAlignment="1" applyProtection="1">
      <alignment horizontal="left" vertical="center"/>
      <protection/>
    </xf>
    <xf numFmtId="0" fontId="0" fillId="0" borderId="10" xfId="51" applyFont="1" applyFill="1" applyBorder="1" applyAlignment="1" applyProtection="1">
      <alignment horizontal="left" vertical="center"/>
      <protection/>
    </xf>
    <xf numFmtId="0" fontId="39" fillId="0" borderId="18" xfId="51" applyFont="1" applyFill="1" applyBorder="1" applyAlignment="1" applyProtection="1">
      <alignment horizontal="center" vertical="center" wrapText="1"/>
      <protection/>
    </xf>
    <xf numFmtId="0" fontId="39" fillId="0" borderId="22" xfId="51" applyFont="1" applyFill="1" applyBorder="1" applyAlignment="1" applyProtection="1">
      <alignment horizontal="center" vertical="center" wrapText="1"/>
      <protection/>
    </xf>
    <xf numFmtId="0" fontId="39" fillId="0" borderId="16" xfId="51" applyFont="1" applyFill="1" applyBorder="1" applyAlignment="1" applyProtection="1">
      <alignment horizontal="center" vertical="center" wrapText="1"/>
      <protection/>
    </xf>
    <xf numFmtId="0" fontId="39" fillId="8" borderId="50" xfId="51" applyFont="1" applyFill="1" applyBorder="1" applyAlignment="1" applyProtection="1">
      <alignment horizontal="center" vertical="top" wrapText="1"/>
      <protection/>
    </xf>
    <xf numFmtId="0" fontId="39" fillId="8" borderId="79" xfId="51" applyFont="1" applyFill="1" applyBorder="1" applyAlignment="1" applyProtection="1">
      <alignment horizontal="left" vertical="top" wrapText="1"/>
      <protection/>
    </xf>
    <xf numFmtId="0" fontId="40" fillId="5" borderId="18" xfId="51" applyFont="1" applyFill="1" applyBorder="1" applyAlignment="1" applyProtection="1">
      <alignment horizontal="left" vertical="center"/>
      <protection/>
    </xf>
    <xf numFmtId="0" fontId="40" fillId="5" borderId="22" xfId="51" applyFont="1" applyFill="1" applyBorder="1" applyAlignment="1" applyProtection="1">
      <alignment horizontal="left" vertical="center"/>
      <protection/>
    </xf>
    <xf numFmtId="0" fontId="40" fillId="5" borderId="16" xfId="51" applyFont="1" applyFill="1" applyBorder="1" applyAlignment="1" applyProtection="1">
      <alignment horizontal="left" vertical="center"/>
      <protection/>
    </xf>
    <xf numFmtId="0" fontId="39" fillId="16" borderId="68" xfId="51" applyFont="1" applyFill="1" applyBorder="1" applyAlignment="1" applyProtection="1">
      <alignment horizontal="center" vertical="center"/>
      <protection/>
    </xf>
    <xf numFmtId="0" fontId="39" fillId="16" borderId="39" xfId="51" applyFont="1" applyFill="1" applyBorder="1" applyAlignment="1" applyProtection="1">
      <alignment horizontal="center" vertical="center"/>
      <protection/>
    </xf>
    <xf numFmtId="0" fontId="39" fillId="16" borderId="37" xfId="51" applyFont="1" applyFill="1" applyBorder="1" applyAlignment="1" applyProtection="1">
      <alignment horizontal="center" vertical="center"/>
      <protection/>
    </xf>
    <xf numFmtId="0" fontId="39" fillId="16" borderId="19" xfId="51" applyFont="1" applyFill="1" applyBorder="1" applyAlignment="1" applyProtection="1">
      <alignment horizontal="left" vertical="center"/>
      <protection/>
    </xf>
    <xf numFmtId="0" fontId="39" fillId="16" borderId="41" xfId="51" applyFont="1" applyFill="1" applyBorder="1" applyAlignment="1" applyProtection="1">
      <alignment horizontal="left" vertical="center"/>
      <protection/>
    </xf>
    <xf numFmtId="0" fontId="39" fillId="16" borderId="79" xfId="51" applyFont="1" applyFill="1" applyBorder="1" applyAlignment="1" applyProtection="1">
      <alignment horizontal="left" vertical="center"/>
      <protection/>
    </xf>
    <xf numFmtId="0" fontId="39" fillId="26" borderId="68" xfId="51" applyFont="1" applyFill="1" applyBorder="1" applyAlignment="1" applyProtection="1">
      <alignment horizontal="center" vertical="center"/>
      <protection/>
    </xf>
    <xf numFmtId="0" fontId="39" fillId="26" borderId="39" xfId="51" applyFont="1" applyFill="1" applyBorder="1" applyAlignment="1" applyProtection="1">
      <alignment horizontal="center" vertical="center"/>
      <protection/>
    </xf>
    <xf numFmtId="0" fontId="39" fillId="26" borderId="37" xfId="51" applyFont="1" applyFill="1" applyBorder="1" applyAlignment="1" applyProtection="1">
      <alignment horizontal="center" vertical="center"/>
      <protection/>
    </xf>
    <xf numFmtId="0" fontId="39" fillId="26" borderId="19" xfId="51" applyFont="1" applyFill="1" applyBorder="1" applyAlignment="1" applyProtection="1">
      <alignment horizontal="left" vertical="center"/>
      <protection/>
    </xf>
    <xf numFmtId="0" fontId="39" fillId="26" borderId="41" xfId="51" applyFont="1" applyFill="1" applyBorder="1" applyAlignment="1" applyProtection="1">
      <alignment horizontal="left" vertical="center"/>
      <protection/>
    </xf>
    <xf numFmtId="0" fontId="39" fillId="26" borderId="79" xfId="51" applyFont="1" applyFill="1" applyBorder="1" applyAlignment="1" applyProtection="1">
      <alignment horizontal="left" vertical="center"/>
      <protection/>
    </xf>
    <xf numFmtId="0" fontId="39" fillId="26" borderId="19" xfId="51" applyFont="1" applyFill="1" applyBorder="1" applyAlignment="1" applyProtection="1">
      <alignment horizontal="left" vertical="center" wrapText="1"/>
      <protection/>
    </xf>
    <xf numFmtId="0" fontId="39" fillId="16" borderId="10" xfId="51" applyFont="1" applyFill="1" applyBorder="1" applyAlignment="1" applyProtection="1">
      <alignment horizontal="left" vertical="center"/>
      <protection/>
    </xf>
    <xf numFmtId="0" fontId="39" fillId="26" borderId="10" xfId="51" applyFont="1" applyFill="1" applyBorder="1" applyAlignment="1" applyProtection="1">
      <alignment horizontal="center" vertical="center"/>
      <protection/>
    </xf>
    <xf numFmtId="0" fontId="39" fillId="26" borderId="68" xfId="51" applyFont="1" applyFill="1" applyBorder="1" applyAlignment="1" applyProtection="1">
      <alignment horizontal="left" vertical="center"/>
      <protection/>
    </xf>
    <xf numFmtId="0" fontId="39" fillId="26" borderId="39" xfId="51" applyFont="1" applyFill="1" applyBorder="1" applyAlignment="1" applyProtection="1">
      <alignment horizontal="left" vertical="center"/>
      <protection/>
    </xf>
    <xf numFmtId="0" fontId="39" fillId="26" borderId="37" xfId="51" applyFont="1" applyFill="1" applyBorder="1" applyAlignment="1" applyProtection="1">
      <alignment horizontal="left" vertical="center"/>
      <protection/>
    </xf>
    <xf numFmtId="0" fontId="42" fillId="0" borderId="19" xfId="51" applyFont="1" applyBorder="1" applyAlignment="1" applyProtection="1">
      <alignment horizontal="center" vertical="center"/>
      <protection/>
    </xf>
    <xf numFmtId="0" fontId="42" fillId="0" borderId="79" xfId="51" applyFont="1" applyBorder="1" applyAlignment="1" applyProtection="1">
      <alignment horizontal="center" vertical="center"/>
      <protection/>
    </xf>
    <xf numFmtId="0" fontId="39" fillId="0" borderId="20" xfId="51" applyFont="1" applyBorder="1" applyAlignment="1" applyProtection="1">
      <alignment horizontal="center" vertical="center" wrapText="1"/>
      <protection/>
    </xf>
    <xf numFmtId="0" fontId="39" fillId="0" borderId="10" xfId="51" applyFont="1" applyBorder="1" applyAlignment="1" applyProtection="1">
      <alignment horizontal="center" vertical="center" wrapText="1"/>
      <protection/>
    </xf>
    <xf numFmtId="176" fontId="43" fillId="0" borderId="10" xfId="57" applyNumberFormat="1" applyFont="1" applyFill="1" applyBorder="1" applyAlignment="1" applyProtection="1">
      <alignment horizontal="center" vertical="center" wrapText="1"/>
      <protection/>
    </xf>
    <xf numFmtId="0" fontId="39" fillId="8" borderId="65" xfId="51" applyFont="1" applyFill="1" applyBorder="1" applyAlignment="1" applyProtection="1">
      <alignment horizontal="center" vertical="center"/>
      <protection/>
    </xf>
    <xf numFmtId="0" fontId="39" fillId="8" borderId="76" xfId="51" applyFont="1" applyFill="1" applyBorder="1" applyAlignment="1" applyProtection="1">
      <alignment horizontal="center" vertical="center"/>
      <protection/>
    </xf>
    <xf numFmtId="0" fontId="39" fillId="8" borderId="50" xfId="51" applyFont="1" applyFill="1" applyBorder="1" applyAlignment="1" applyProtection="1">
      <alignment horizontal="center" vertical="center"/>
      <protection/>
    </xf>
    <xf numFmtId="0" fontId="39" fillId="8" borderId="19" xfId="51" applyFont="1" applyFill="1" applyBorder="1" applyAlignment="1" applyProtection="1">
      <alignment horizontal="center" vertical="center" wrapText="1"/>
      <protection/>
    </xf>
    <xf numFmtId="0" fontId="39" fillId="8" borderId="41" xfId="51" applyFont="1" applyFill="1" applyBorder="1" applyAlignment="1" applyProtection="1">
      <alignment horizontal="center" vertical="center" wrapText="1"/>
      <protection/>
    </xf>
    <xf numFmtId="0" fontId="39" fillId="8" borderId="79" xfId="51" applyFont="1" applyFill="1" applyBorder="1" applyAlignment="1" applyProtection="1">
      <alignment horizontal="center" vertical="center" wrapText="1"/>
      <protection/>
    </xf>
    <xf numFmtId="176" fontId="39" fillId="3" borderId="19" xfId="57" applyNumberFormat="1" applyFont="1" applyFill="1" applyBorder="1" applyAlignment="1" applyProtection="1">
      <alignment horizontal="center" vertical="center" wrapText="1"/>
      <protection/>
    </xf>
    <xf numFmtId="176" fontId="39" fillId="3" borderId="41" xfId="57" applyNumberFormat="1" applyFont="1" applyFill="1" applyBorder="1" applyAlignment="1" applyProtection="1">
      <alignment horizontal="center" vertical="center" wrapText="1"/>
      <protection/>
    </xf>
    <xf numFmtId="176" fontId="39" fillId="3" borderId="79" xfId="57" applyNumberFormat="1" applyFont="1" applyFill="1" applyBorder="1" applyAlignment="1" applyProtection="1">
      <alignment horizontal="center" vertical="center" wrapText="1"/>
      <protection/>
    </xf>
    <xf numFmtId="0" fontId="39" fillId="16" borderId="16" xfId="51" applyFont="1" applyFill="1" applyBorder="1" applyAlignment="1" applyProtection="1">
      <alignment horizontal="center" vertical="center"/>
      <protection/>
    </xf>
    <xf numFmtId="0" fontId="39" fillId="0" borderId="19" xfId="51" applyFont="1" applyBorder="1" applyAlignment="1" applyProtection="1">
      <alignment horizontal="center" vertical="center"/>
      <protection/>
    </xf>
    <xf numFmtId="0" fontId="39" fillId="0" borderId="79" xfId="51" applyFont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center" vertical="top" wrapText="1"/>
      <protection/>
    </xf>
    <xf numFmtId="176" fontId="38" fillId="0" borderId="0" xfId="57" applyNumberFormat="1" applyFont="1" applyBorder="1" applyAlignment="1" applyProtection="1">
      <alignment horizontal="right" vertical="top" wrapText="1"/>
      <protection/>
    </xf>
    <xf numFmtId="0" fontId="39" fillId="0" borderId="57" xfId="51" applyFont="1" applyBorder="1" applyAlignment="1" applyProtection="1">
      <alignment horizontal="center" vertical="center" wrapText="1"/>
      <protection/>
    </xf>
    <xf numFmtId="0" fontId="39" fillId="0" borderId="21" xfId="51" applyFont="1" applyBorder="1" applyAlignment="1" applyProtection="1">
      <alignment horizontal="center" vertical="center" wrapText="1"/>
      <protection/>
    </xf>
    <xf numFmtId="0" fontId="39" fillId="0" borderId="89" xfId="51" applyFont="1" applyFill="1" applyBorder="1" applyAlignment="1" applyProtection="1">
      <alignment horizontal="center" vertical="center" wrapText="1"/>
      <protection/>
    </xf>
    <xf numFmtId="0" fontId="39" fillId="0" borderId="79" xfId="51" applyFont="1" applyFill="1" applyBorder="1" applyAlignment="1" applyProtection="1">
      <alignment horizontal="center" vertical="center" wrapText="1"/>
      <protection/>
    </xf>
    <xf numFmtId="176" fontId="39" fillId="0" borderId="21" xfId="57" applyNumberFormat="1" applyFont="1" applyFill="1" applyBorder="1" applyAlignment="1" applyProtection="1">
      <alignment horizontal="center" vertical="center" wrapText="1"/>
      <protection/>
    </xf>
    <xf numFmtId="176" fontId="39" fillId="0" borderId="10" xfId="57" applyNumberFormat="1" applyFont="1" applyFill="1" applyBorder="1" applyAlignment="1" applyProtection="1">
      <alignment horizontal="center" vertical="center" wrapText="1"/>
      <protection/>
    </xf>
    <xf numFmtId="176" fontId="64" fillId="4" borderId="21" xfId="57" applyNumberFormat="1" applyFont="1" applyFill="1" applyBorder="1" applyAlignment="1" applyProtection="1">
      <alignment horizontal="center" vertical="center" wrapText="1"/>
      <protection/>
    </xf>
    <xf numFmtId="176" fontId="64" fillId="4" borderId="10" xfId="57" applyNumberFormat="1" applyFont="1" applyFill="1" applyBorder="1" applyAlignment="1" applyProtection="1">
      <alignment horizontal="center" vertical="center" wrapText="1"/>
      <protection/>
    </xf>
    <xf numFmtId="176" fontId="39" fillId="0" borderId="58" xfId="57" applyNumberFormat="1" applyFont="1" applyFill="1" applyBorder="1" applyAlignment="1" applyProtection="1">
      <alignment horizontal="right" vertical="center"/>
      <protection/>
    </xf>
    <xf numFmtId="176" fontId="39" fillId="0" borderId="90" xfId="57" applyNumberFormat="1" applyFont="1" applyFill="1" applyBorder="1" applyAlignment="1" applyProtection="1">
      <alignment horizontal="right" vertical="center"/>
      <protection/>
    </xf>
    <xf numFmtId="3" fontId="66" fillId="0" borderId="78" xfId="0" applyNumberFormat="1" applyFont="1" applyFill="1" applyBorder="1" applyAlignment="1">
      <alignment horizontal="distributed" vertical="center" wrapText="1" indent="5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 wrapText="1"/>
    </xf>
    <xf numFmtId="3" fontId="32" fillId="0" borderId="91" xfId="0" applyNumberFormat="1" applyFont="1" applyFill="1" applyBorder="1" applyAlignment="1">
      <alignment horizontal="distributed" vertical="center"/>
    </xf>
    <xf numFmtId="3" fontId="32" fillId="0" borderId="92" xfId="0" applyNumberFormat="1" applyFont="1" applyFill="1" applyBorder="1" applyAlignment="1">
      <alignment horizontal="distributed" vertical="center"/>
    </xf>
    <xf numFmtId="3" fontId="32" fillId="0" borderId="16" xfId="0" applyNumberFormat="1" applyFont="1" applyFill="1" applyBorder="1" applyAlignment="1">
      <alignment horizontal="distributed" vertical="center"/>
    </xf>
    <xf numFmtId="3" fontId="32" fillId="0" borderId="10" xfId="0" applyNumberFormat="1" applyFont="1" applyFill="1" applyBorder="1" applyAlignment="1">
      <alignment horizontal="distributed" vertical="center"/>
    </xf>
    <xf numFmtId="0" fontId="25" fillId="4" borderId="11" xfId="0" applyFont="1" applyFill="1" applyBorder="1" applyAlignment="1">
      <alignment horizontal="center" vertical="center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一般 5" xfId="55"/>
    <cellStyle name="Comma" xfId="56"/>
    <cellStyle name="千分位 2" xfId="57"/>
    <cellStyle name="千分位 3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超連結 2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1129;&#36948;&#24681;\&#22283;&#20013;\&#20061;&#21313;&#20108;&#24180;&#24230;&#32147;&#24120;&#38272;&#27010;&#31639;(&#32291;&#36001;&#28304;)&#38989;&#24230;&#26680;&#23450;&#34920;-&#22283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&#21129;&#36948;&#24681;\&#22283;&#20013;\&#20061;&#21313;&#20108;&#24180;&#24230;&#32147;&#24120;&#38272;&#27010;&#31639;(&#32291;&#36001;&#28304;)&#38989;&#24230;&#26680;&#23450;&#34920;-&#22283;&#200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27770;&#31639;\106&#26371;&#35336;&#24180;&#24230;\106&#38928;&#31639;&#20998;&#37197;\B&#34920;-106&#24180;&#24230;&#21508;&#26657;&#22522;&#37329;&#20358;&#28304;&#21450;&#29992;&#36884;&#27010;&#31639;&#34920;-&#20998;&#3719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27770;&#31639;\108&#26371;&#35336;&#24180;&#24230;\108&#38928;&#31639;&#20998;&#37197;\108&#24180;&#38928;&#31639;&#20998;&#37197;&#24213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國中概算-核定額度"/>
      <sheetName val="學雜費提要-範例"/>
      <sheetName val="學雜費收入提要"/>
      <sheetName val="場地設備管理收入-範例"/>
      <sheetName val="場地設備管理收入提要"/>
      <sheetName val="各項費用提要-範例"/>
      <sheetName val="各項費用提要"/>
      <sheetName val="雜項收入提要-範例"/>
      <sheetName val="雜項收入提要"/>
      <sheetName val="國中員額編制表-範例"/>
      <sheetName val="員額編制表"/>
      <sheetName val="Sheet1"/>
      <sheetName val="員額編制表-彙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國中概算-核定額度"/>
      <sheetName val="學雜費提要-範例"/>
      <sheetName val="學雜費收入提要"/>
      <sheetName val="場地設備管理收入-範例"/>
      <sheetName val="場地設備管理收入提要"/>
      <sheetName val="各項費用提要-範例"/>
      <sheetName val="各項費用提要"/>
      <sheetName val="雜項收入提要-範例"/>
      <sheetName val="雜項收入提要"/>
      <sheetName val="國中員額編制表-範例"/>
      <sheetName val="員額編制表"/>
      <sheetName val="Sheet1"/>
      <sheetName val="員額編制表-彙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連結勿刪除"/>
      <sheetName val="預算分配底稿"/>
      <sheetName val="分配"/>
      <sheetName val="資本門分配"/>
      <sheetName val="1-概算表OK"/>
      <sheetName val="2-補辦預算資料OK"/>
      <sheetName val="3-臨時人員資料OK"/>
      <sheetName val="表1-總計經費OK"/>
      <sheetName val="表2-人事費OK"/>
      <sheetName val="表3-主計處核列OK"/>
      <sheetName val="表4-教育處核列OK"/>
      <sheetName val="表5-經費結餘OK"/>
      <sheetName val="附1-身障OK"/>
      <sheetName val="附2-校安OK"/>
      <sheetName val="附3-網電費OK"/>
      <sheetName val="附4-代管公設OK"/>
      <sheetName val="附5-高中額度OK"/>
      <sheetName val="參1-學生班級教師人事費統計表OK"/>
      <sheetName val="speial exp"/>
      <sheetName val="參2-教育處核列OK"/>
      <sheetName val="參3-系統資料OK"/>
      <sheetName val="參4-網電費參考值OK"/>
      <sheetName val="工作表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 (用途別)"/>
      <sheetName val="預算分配底稿"/>
      <sheetName val="分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68"/>
  <sheetViews>
    <sheetView tabSelected="1" zoomScaleSheetLayoutView="100" zoomScalePageLayoutView="0" workbookViewId="0" topLeftCell="A1">
      <selection activeCell="N21" sqref="N21"/>
    </sheetView>
  </sheetViews>
  <sheetFormatPr defaultColWidth="9.00390625" defaultRowHeight="16.5"/>
  <cols>
    <col min="1" max="1" width="10.75390625" style="0" customWidth="1"/>
    <col min="2" max="2" width="4.50390625" style="0" customWidth="1"/>
    <col min="3" max="3" width="3.625" style="0" customWidth="1"/>
    <col min="4" max="4" width="3.00390625" style="0" customWidth="1"/>
    <col min="5" max="5" width="4.625" style="0" customWidth="1"/>
    <col min="6" max="6" width="5.125" style="0" customWidth="1"/>
    <col min="7" max="7" width="4.625" style="0" customWidth="1"/>
    <col min="8" max="8" width="3.625" style="0" customWidth="1"/>
    <col min="9" max="9" width="4.625" style="0" customWidth="1"/>
    <col min="10" max="10" width="6.75390625" style="0" customWidth="1"/>
    <col min="11" max="11" width="7.25390625" style="0" customWidth="1"/>
    <col min="12" max="12" width="10.125" style="0" customWidth="1"/>
    <col min="13" max="13" width="18.625" style="0" customWidth="1"/>
    <col min="14" max="14" width="14.625" style="0" customWidth="1"/>
    <col min="15" max="15" width="21.50390625" style="0" customWidth="1"/>
    <col min="16" max="16" width="30.625" style="0" customWidth="1"/>
    <col min="17" max="17" width="25.125" style="0" customWidth="1"/>
    <col min="24" max="31" width="0" style="0" hidden="1" customWidth="1"/>
  </cols>
  <sheetData>
    <row r="1" spans="1:31" s="1" customFormat="1" ht="23.25" customHeigh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X1" s="2" t="e">
        <f>#REF!</f>
        <v>#REF!</v>
      </c>
      <c r="Y1" s="2" t="e">
        <f>#REF!</f>
        <v>#REF!</v>
      </c>
      <c r="Z1" s="2" t="e">
        <f>#REF!</f>
        <v>#REF!</v>
      </c>
      <c r="AA1" s="3">
        <f>L8</f>
        <v>0</v>
      </c>
      <c r="AB1" s="4" t="str">
        <f>L7</f>
        <v>學生社團-國樂</v>
      </c>
      <c r="AC1" s="3" t="str">
        <f>L6</f>
        <v>2123應付代收款</v>
      </c>
      <c r="AD1" s="4">
        <f>VALUE(AE1)</f>
        <v>1222</v>
      </c>
      <c r="AE1" s="5">
        <f>B7</f>
        <v>1222</v>
      </c>
    </row>
    <row r="2" spans="1:31" ht="16.5" customHeight="1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X2" s="6"/>
      <c r="Y2" s="6"/>
      <c r="Z2" s="6"/>
      <c r="AA2" s="6"/>
      <c r="AB2" s="6"/>
      <c r="AC2" s="6"/>
      <c r="AD2" s="6"/>
      <c r="AE2" s="6"/>
    </row>
    <row r="3" spans="1:13" ht="17.25" customHeight="1" thickBot="1">
      <c r="A3" s="7" t="s">
        <v>7</v>
      </c>
      <c r="B3" s="8">
        <f>F20</f>
        <v>108</v>
      </c>
      <c r="C3" s="307" t="s">
        <v>8</v>
      </c>
      <c r="D3" s="307"/>
      <c r="E3" s="310"/>
      <c r="F3" s="311"/>
      <c r="G3" s="311"/>
      <c r="H3" s="308"/>
      <c r="I3" s="309"/>
      <c r="J3" s="309"/>
      <c r="K3" s="248" t="s">
        <v>22</v>
      </c>
      <c r="L3" s="248"/>
      <c r="M3" s="6"/>
    </row>
    <row r="4" spans="1:13" ht="18" customHeight="1">
      <c r="A4" s="305" t="s">
        <v>9</v>
      </c>
      <c r="B4" s="306"/>
      <c r="C4" s="306"/>
      <c r="D4" s="306"/>
      <c r="E4" s="9"/>
      <c r="F4" s="9"/>
      <c r="G4" s="9"/>
      <c r="H4" s="9"/>
      <c r="I4" s="10"/>
      <c r="J4" s="216" t="s">
        <v>10</v>
      </c>
      <c r="K4" s="263"/>
      <c r="L4" s="265" t="s">
        <v>25</v>
      </c>
      <c r="M4" s="266"/>
    </row>
    <row r="5" spans="1:13" ht="18" customHeight="1" thickBot="1">
      <c r="A5" s="261" t="s">
        <v>2</v>
      </c>
      <c r="B5" s="262"/>
      <c r="C5" s="262"/>
      <c r="D5" s="262"/>
      <c r="E5" s="11"/>
      <c r="F5" s="11"/>
      <c r="G5" s="11"/>
      <c r="H5" s="11"/>
      <c r="I5" s="12"/>
      <c r="J5" s="220"/>
      <c r="K5" s="264"/>
      <c r="L5" s="267"/>
      <c r="M5" s="268"/>
    </row>
    <row r="6" spans="1:13" ht="21" customHeight="1" thickBot="1">
      <c r="A6" s="312" t="s">
        <v>11</v>
      </c>
      <c r="B6" s="326" t="s">
        <v>3</v>
      </c>
      <c r="C6" s="221"/>
      <c r="D6" s="221"/>
      <c r="E6" s="221"/>
      <c r="F6" s="221"/>
      <c r="G6" s="221"/>
      <c r="H6" s="221"/>
      <c r="I6" s="327"/>
      <c r="J6" s="326" t="s">
        <v>24</v>
      </c>
      <c r="K6" s="233"/>
      <c r="L6" s="324" t="str">
        <f>L23</f>
        <v>2123應付代收款</v>
      </c>
      <c r="M6" s="325"/>
    </row>
    <row r="7" spans="1:13" ht="22.5" customHeight="1" thickBot="1">
      <c r="A7" s="312"/>
      <c r="B7" s="317">
        <f>B23</f>
        <v>1222</v>
      </c>
      <c r="C7" s="318"/>
      <c r="D7" s="318"/>
      <c r="E7" s="318"/>
      <c r="F7" s="318"/>
      <c r="G7" s="318"/>
      <c r="H7" s="318"/>
      <c r="I7" s="319"/>
      <c r="J7" s="314" t="s">
        <v>315</v>
      </c>
      <c r="K7" s="274"/>
      <c r="L7" s="315" t="str">
        <f>IF(L24="",L25,L24)</f>
        <v>學生社團-國樂</v>
      </c>
      <c r="M7" s="316"/>
    </row>
    <row r="8" spans="1:13" ht="63.75" customHeight="1" thickBot="1">
      <c r="A8" s="313"/>
      <c r="B8" s="320"/>
      <c r="C8" s="321"/>
      <c r="D8" s="322"/>
      <c r="E8" s="322"/>
      <c r="F8" s="322"/>
      <c r="G8" s="322"/>
      <c r="H8" s="322"/>
      <c r="I8" s="323"/>
      <c r="J8" s="273" t="s">
        <v>4</v>
      </c>
      <c r="K8" s="274"/>
      <c r="L8" s="292"/>
      <c r="M8" s="293"/>
    </row>
    <row r="9" spans="1:13" ht="18.75" customHeight="1">
      <c r="A9" s="216" t="s">
        <v>12</v>
      </c>
      <c r="B9" s="217"/>
      <c r="C9" s="217"/>
      <c r="D9" s="222" t="s">
        <v>821</v>
      </c>
      <c r="E9" s="223"/>
      <c r="F9" s="223"/>
      <c r="G9" s="223"/>
      <c r="H9" s="223"/>
      <c r="I9" s="223"/>
      <c r="J9" s="224"/>
      <c r="K9" s="216" t="s">
        <v>13</v>
      </c>
      <c r="L9" s="231"/>
      <c r="M9" s="234" t="s">
        <v>14</v>
      </c>
    </row>
    <row r="10" spans="1:15" ht="18.75" customHeight="1">
      <c r="A10" s="218"/>
      <c r="B10" s="219"/>
      <c r="C10" s="219"/>
      <c r="D10" s="225" t="s">
        <v>822</v>
      </c>
      <c r="E10" s="226"/>
      <c r="F10" s="226"/>
      <c r="G10" s="226"/>
      <c r="H10" s="226"/>
      <c r="I10" s="226"/>
      <c r="J10" s="227"/>
      <c r="K10" s="218"/>
      <c r="L10" s="232"/>
      <c r="M10" s="235"/>
      <c r="O10" s="210"/>
    </row>
    <row r="11" spans="1:13" ht="18.75" customHeight="1" thickBot="1">
      <c r="A11" s="220"/>
      <c r="B11" s="221"/>
      <c r="C11" s="221"/>
      <c r="D11" s="228" t="s">
        <v>823</v>
      </c>
      <c r="E11" s="229"/>
      <c r="F11" s="229"/>
      <c r="G11" s="229"/>
      <c r="H11" s="229"/>
      <c r="I11" s="229"/>
      <c r="J11" s="230"/>
      <c r="K11" s="220"/>
      <c r="L11" s="233"/>
      <c r="M11" s="236"/>
    </row>
    <row r="12" spans="1:13" ht="30" customHeight="1" thickBot="1">
      <c r="A12" s="289" t="s">
        <v>15</v>
      </c>
      <c r="B12" s="289"/>
      <c r="C12" s="289"/>
      <c r="D12" s="287" t="s">
        <v>5</v>
      </c>
      <c r="E12" s="287"/>
      <c r="F12" s="287"/>
      <c r="G12" s="287"/>
      <c r="H12" s="287"/>
      <c r="I12" s="287"/>
      <c r="J12" s="287"/>
      <c r="K12" s="289"/>
      <c r="L12" s="289"/>
      <c r="M12" s="289"/>
    </row>
    <row r="13" spans="1:13" ht="24" customHeight="1" thickBot="1">
      <c r="A13" s="289"/>
      <c r="B13" s="289"/>
      <c r="C13" s="289"/>
      <c r="D13" s="294" t="s">
        <v>819</v>
      </c>
      <c r="E13" s="294"/>
      <c r="F13" s="294"/>
      <c r="G13" s="290"/>
      <c r="H13" s="290"/>
      <c r="I13" s="290"/>
      <c r="J13" s="290"/>
      <c r="K13" s="289"/>
      <c r="L13" s="289"/>
      <c r="M13" s="289"/>
    </row>
    <row r="14" spans="1:13" ht="24.75" customHeight="1" thickBot="1">
      <c r="A14" s="289" t="s">
        <v>16</v>
      </c>
      <c r="B14" s="289"/>
      <c r="C14" s="289"/>
      <c r="D14" s="288" t="s">
        <v>820</v>
      </c>
      <c r="E14" s="288"/>
      <c r="F14" s="288"/>
      <c r="G14" s="294"/>
      <c r="H14" s="294"/>
      <c r="I14" s="294"/>
      <c r="J14" s="294"/>
      <c r="K14" s="289"/>
      <c r="L14" s="289"/>
      <c r="M14" s="289"/>
    </row>
    <row r="15" spans="1:13" ht="23.25" customHeight="1" thickBot="1">
      <c r="A15" s="289"/>
      <c r="B15" s="289"/>
      <c r="C15" s="289"/>
      <c r="D15" s="288"/>
      <c r="E15" s="288"/>
      <c r="F15" s="288"/>
      <c r="G15" s="288"/>
      <c r="H15" s="288"/>
      <c r="I15" s="288"/>
      <c r="J15" s="288"/>
      <c r="K15" s="289"/>
      <c r="L15" s="289"/>
      <c r="M15" s="289"/>
    </row>
    <row r="16" spans="1:13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ht="15" customHeight="1">
      <c r="A17" s="14" t="s">
        <v>6</v>
      </c>
    </row>
    <row r="18" spans="1:11" ht="33" customHeight="1">
      <c r="A18" s="211" t="s">
        <v>17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3" ht="30" customHeight="1" thickBot="1">
      <c r="A19" s="296" t="s">
        <v>806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 ht="27" customHeight="1">
      <c r="A20" s="204" t="s">
        <v>807</v>
      </c>
      <c r="B20" s="295" t="s">
        <v>808</v>
      </c>
      <c r="C20" s="295"/>
      <c r="D20" s="295"/>
      <c r="E20" s="295"/>
      <c r="F20" s="440">
        <v>108</v>
      </c>
      <c r="G20" s="209" t="s">
        <v>18</v>
      </c>
      <c r="H20" s="440">
        <v>2</v>
      </c>
      <c r="I20" s="209" t="s">
        <v>19</v>
      </c>
      <c r="J20" s="440">
        <v>16</v>
      </c>
      <c r="K20" s="209" t="s">
        <v>20</v>
      </c>
      <c r="L20" s="205" t="s">
        <v>809</v>
      </c>
      <c r="M20" s="206"/>
    </row>
    <row r="21" spans="1:15" s="15" customFormat="1" ht="97.5" customHeight="1">
      <c r="A21" s="212" t="s">
        <v>812</v>
      </c>
      <c r="B21" s="297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9"/>
      <c r="O21"/>
    </row>
    <row r="22" spans="1:13" ht="38.25" customHeight="1">
      <c r="A22" s="213" t="s">
        <v>813</v>
      </c>
      <c r="B22" s="300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2"/>
    </row>
    <row r="23" spans="1:17" ht="21.75" customHeight="1">
      <c r="A23" s="275" t="s">
        <v>811</v>
      </c>
      <c r="B23" s="278">
        <v>1222</v>
      </c>
      <c r="C23" s="279"/>
      <c r="D23" s="279"/>
      <c r="E23" s="279"/>
      <c r="F23" s="279"/>
      <c r="G23" s="279"/>
      <c r="H23" s="279"/>
      <c r="I23" s="284" t="s">
        <v>23</v>
      </c>
      <c r="J23" s="269" t="s">
        <v>24</v>
      </c>
      <c r="K23" s="270"/>
      <c r="L23" s="271" t="s">
        <v>314</v>
      </c>
      <c r="M23" s="272"/>
      <c r="O23" s="106" t="s">
        <v>41</v>
      </c>
      <c r="P23" s="107" t="s">
        <v>317</v>
      </c>
      <c r="Q23" s="203" t="s">
        <v>719</v>
      </c>
    </row>
    <row r="24" spans="1:17" ht="21.75" customHeight="1">
      <c r="A24" s="276"/>
      <c r="B24" s="280"/>
      <c r="C24" s="281"/>
      <c r="D24" s="281"/>
      <c r="E24" s="281"/>
      <c r="F24" s="281"/>
      <c r="G24" s="281"/>
      <c r="H24" s="281"/>
      <c r="I24" s="285"/>
      <c r="J24" s="257" t="s">
        <v>313</v>
      </c>
      <c r="K24" s="258"/>
      <c r="L24" s="259"/>
      <c r="M24" s="260"/>
      <c r="O24" t="s">
        <v>39</v>
      </c>
      <c r="P24" t="str">
        <f>'分配'!B$82&amp;'分配'!F84</f>
        <v>服務費用-工作場所電費</v>
      </c>
      <c r="Q24" t="s">
        <v>723</v>
      </c>
    </row>
    <row r="25" spans="1:17" ht="21.75" customHeight="1">
      <c r="A25" s="277"/>
      <c r="B25" s="282"/>
      <c r="C25" s="283"/>
      <c r="D25" s="283"/>
      <c r="E25" s="283"/>
      <c r="F25" s="283"/>
      <c r="G25" s="283"/>
      <c r="H25" s="283"/>
      <c r="I25" s="286"/>
      <c r="J25" s="257" t="s">
        <v>316</v>
      </c>
      <c r="K25" s="291"/>
      <c r="L25" s="259" t="s">
        <v>752</v>
      </c>
      <c r="M25" s="260"/>
      <c r="O25" t="s">
        <v>40</v>
      </c>
      <c r="P25" t="str">
        <f>'分配'!B$82&amp;'分配'!F86</f>
        <v>服務費用-工作場所水費</v>
      </c>
      <c r="Q25" t="s">
        <v>725</v>
      </c>
    </row>
    <row r="26" spans="1:17" ht="24.75" customHeight="1">
      <c r="A26" s="242" t="s">
        <v>810</v>
      </c>
      <c r="B26" s="243"/>
      <c r="C26" s="243"/>
      <c r="D26" s="253" t="s">
        <v>814</v>
      </c>
      <c r="E26" s="253"/>
      <c r="F26" s="238" t="s">
        <v>808</v>
      </c>
      <c r="G26" s="238"/>
      <c r="H26" s="238"/>
      <c r="I26" s="238"/>
      <c r="J26" s="238" t="s">
        <v>815</v>
      </c>
      <c r="K26" s="238"/>
      <c r="L26" s="238"/>
      <c r="M26" s="207"/>
      <c r="P26" t="str">
        <f>'分配'!B$82&amp;'分配'!F87</f>
        <v>服務費用-氣體費</v>
      </c>
      <c r="Q26" t="s">
        <v>727</v>
      </c>
    </row>
    <row r="27" spans="1:17" ht="18" customHeight="1">
      <c r="A27" s="244" t="s">
        <v>817</v>
      </c>
      <c r="B27" s="245"/>
      <c r="C27" s="246"/>
      <c r="D27" s="254"/>
      <c r="E27" s="253"/>
      <c r="F27" s="238"/>
      <c r="G27" s="238"/>
      <c r="H27" s="238"/>
      <c r="I27" s="238"/>
      <c r="J27" s="238"/>
      <c r="K27" s="238"/>
      <c r="L27" s="238"/>
      <c r="M27" s="240"/>
      <c r="O27" t="s">
        <v>34</v>
      </c>
      <c r="P27" t="str">
        <f>'分配'!B$82&amp;'分配'!F88</f>
        <v>服務費用-郵費</v>
      </c>
      <c r="Q27" t="s">
        <v>729</v>
      </c>
    </row>
    <row r="28" spans="1:17" ht="18" customHeight="1">
      <c r="A28" s="247"/>
      <c r="B28" s="248"/>
      <c r="C28" s="249"/>
      <c r="D28" s="254"/>
      <c r="E28" s="253"/>
      <c r="F28" s="238"/>
      <c r="G28" s="238"/>
      <c r="H28" s="238"/>
      <c r="I28" s="238"/>
      <c r="J28" s="238"/>
      <c r="K28" s="238"/>
      <c r="L28" s="238"/>
      <c r="M28" s="241"/>
      <c r="O28" t="s">
        <v>35</v>
      </c>
      <c r="P28" t="str">
        <f>'分配'!B$82&amp;'分配'!F89</f>
        <v>服務費用-電話費</v>
      </c>
      <c r="Q28" t="s">
        <v>731</v>
      </c>
    </row>
    <row r="29" spans="1:17" ht="18" customHeight="1">
      <c r="A29" s="250" t="s">
        <v>818</v>
      </c>
      <c r="B29" s="251"/>
      <c r="C29" s="252"/>
      <c r="D29" s="254"/>
      <c r="E29" s="253"/>
      <c r="F29" s="238"/>
      <c r="G29" s="238"/>
      <c r="H29" s="238"/>
      <c r="I29" s="238"/>
      <c r="J29" s="238"/>
      <c r="K29" s="238"/>
      <c r="L29" s="238"/>
      <c r="M29" s="241"/>
      <c r="O29" t="s">
        <v>36</v>
      </c>
      <c r="P29" t="str">
        <f>'分配'!B$82&amp;'分配'!F90</f>
        <v>服務費用-數據通信費</v>
      </c>
      <c r="Q29" t="s">
        <v>733</v>
      </c>
    </row>
    <row r="30" spans="1:17" ht="18" customHeight="1">
      <c r="A30" s="247"/>
      <c r="B30" s="248"/>
      <c r="C30" s="249"/>
      <c r="D30" s="255"/>
      <c r="E30" s="256"/>
      <c r="F30" s="239"/>
      <c r="G30" s="239"/>
      <c r="H30" s="239"/>
      <c r="I30" s="239"/>
      <c r="J30" s="239"/>
      <c r="K30" s="239"/>
      <c r="L30" s="239"/>
      <c r="M30" s="241"/>
      <c r="O30" t="s">
        <v>37</v>
      </c>
      <c r="P30" t="str">
        <f>'分配'!B$82&amp;'分配'!F91</f>
        <v>服務費用-國內旅費</v>
      </c>
      <c r="Q30" t="s">
        <v>735</v>
      </c>
    </row>
    <row r="31" spans="1:17" ht="50.25" customHeight="1" thickBot="1">
      <c r="A31" s="208" t="s">
        <v>816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5"/>
      <c r="O31" t="s">
        <v>38</v>
      </c>
      <c r="P31" t="str">
        <f>'分配'!B$82&amp;'分配'!F92</f>
        <v>服務費用-貨物運費</v>
      </c>
      <c r="Q31" t="s">
        <v>737</v>
      </c>
    </row>
    <row r="32" spans="16:17" ht="15.75">
      <c r="P32" t="str">
        <f>'分配'!B$82&amp;'分配'!F93</f>
        <v>服務費用-印刷及裝訂費</v>
      </c>
      <c r="Q32" t="s">
        <v>740</v>
      </c>
    </row>
    <row r="33" spans="16:17" ht="15.75">
      <c r="P33" t="str">
        <f>'分配'!B$82&amp;'分配'!F94</f>
        <v>服務費用-業務宣導費</v>
      </c>
      <c r="Q33" t="s">
        <v>741</v>
      </c>
    </row>
    <row r="34" spans="16:17" ht="15.75">
      <c r="P34" t="str">
        <f>'分配'!B$82&amp;'分配'!F95</f>
        <v>服務費用-土地改良物修護費</v>
      </c>
      <c r="Q34" t="s">
        <v>742</v>
      </c>
    </row>
    <row r="35" spans="16:17" ht="15.75">
      <c r="P35" t="str">
        <f>'分配'!B$82&amp;'分配'!F96</f>
        <v>服務費用-一般房屋修護費</v>
      </c>
      <c r="Q35" t="s">
        <v>744</v>
      </c>
    </row>
    <row r="36" spans="16:17" ht="15.75">
      <c r="P36" t="str">
        <f>'分配'!B$82&amp;'分配'!F97</f>
        <v>服務費用-機械及設備修護費</v>
      </c>
      <c r="Q36" t="s">
        <v>746</v>
      </c>
    </row>
    <row r="37" spans="16:17" ht="15.75">
      <c r="P37" t="str">
        <f>'分配'!B$82&amp;'分配'!F99</f>
        <v>服務費用-交通及運輸設備修護費</v>
      </c>
      <c r="Q37" t="s">
        <v>748</v>
      </c>
    </row>
    <row r="38" spans="16:17" ht="15.75">
      <c r="P38" t="str">
        <f>'分配'!B$82&amp;'分配'!F100</f>
        <v>服務費用-雜項設備修護費</v>
      </c>
      <c r="Q38" t="s">
        <v>750</v>
      </c>
    </row>
    <row r="39" spans="16:17" ht="15.75">
      <c r="P39" t="str">
        <f>'分配'!B$82&amp;'分配'!F102</f>
        <v>服務費用-佣金、匯費、經理費及手續費</v>
      </c>
      <c r="Q39" t="s">
        <v>753</v>
      </c>
    </row>
    <row r="40" spans="16:17" ht="15.75">
      <c r="P40" t="str">
        <f>'分配'!B$82&amp;'分配'!F103</f>
        <v>服務費用-外包費</v>
      </c>
      <c r="Q40" t="s">
        <v>755</v>
      </c>
    </row>
    <row r="41" spans="16:17" ht="15.75">
      <c r="P41" t="str">
        <f>'分配'!B$82&amp;'分配'!F106</f>
        <v>服務費用-計時與計件人員酬金</v>
      </c>
      <c r="Q41" t="s">
        <v>757</v>
      </c>
    </row>
    <row r="42" spans="16:17" ht="15.75">
      <c r="P42" t="str">
        <f>'分配'!B$82&amp;'分配'!F108</f>
        <v>服務費用-體育活動費</v>
      </c>
      <c r="Q42" t="s">
        <v>759</v>
      </c>
    </row>
    <row r="43" spans="16:17" ht="15.75">
      <c r="P43" t="str">
        <f>'分配'!B$82&amp;'分配'!F109</f>
        <v>服務費用-講課鐘點、稿費、出席審查及查詢費</v>
      </c>
      <c r="Q43" t="s">
        <v>761</v>
      </c>
    </row>
    <row r="44" spans="16:17" ht="15.75">
      <c r="P44" t="str">
        <f>'分配'!B$82&amp;'分配'!F111</f>
        <v>服務費用-委託檢驗(定)試驗認證費</v>
      </c>
      <c r="Q44" t="s">
        <v>763</v>
      </c>
    </row>
    <row r="45" spans="16:17" ht="15.75">
      <c r="P45" t="str">
        <f>'分配'!B$82&amp;'分配'!F113</f>
        <v>服務費用-試務甄選費</v>
      </c>
      <c r="Q45" t="s">
        <v>765</v>
      </c>
    </row>
    <row r="46" spans="16:17" ht="15.75">
      <c r="P46" t="str">
        <f>'分配'!B$82&amp;'分配'!F114</f>
        <v>服務費用-電子計算機軟體服務費</v>
      </c>
      <c r="Q46" t="s">
        <v>767</v>
      </c>
    </row>
    <row r="47" spans="16:17" ht="15.75">
      <c r="P47" t="str">
        <f>'分配'!B$82&amp;'分配'!F115</f>
        <v>服務費用-其他專業服務費</v>
      </c>
      <c r="Q47" t="s">
        <v>769</v>
      </c>
    </row>
    <row r="48" spans="16:17" ht="15.75">
      <c r="P48" t="str">
        <f>'分配'!B$82&amp;'分配'!F116</f>
        <v>服務費用-公共關係費</v>
      </c>
      <c r="Q48" t="s">
        <v>770</v>
      </c>
    </row>
    <row r="49" spans="16:17" ht="15.75">
      <c r="P49" t="str">
        <f>'分配'!B$117&amp;'分配'!F118</f>
        <v>材料及用品費-物料</v>
      </c>
      <c r="Q49" t="s">
        <v>771</v>
      </c>
    </row>
    <row r="50" spans="16:17" ht="15.75">
      <c r="P50" t="str">
        <f>'分配'!B$117&amp;'分配'!F119</f>
        <v>材料及用品費-燃料</v>
      </c>
      <c r="Q50" t="s">
        <v>772</v>
      </c>
    </row>
    <row r="51" spans="16:17" ht="15.75">
      <c r="P51" t="str">
        <f>'分配'!B$117&amp;'分配'!F120</f>
        <v>材料及用品費-油脂</v>
      </c>
      <c r="Q51" t="s">
        <v>773</v>
      </c>
    </row>
    <row r="52" spans="16:17" ht="15.75">
      <c r="P52" t="str">
        <f>'分配'!B$117&amp;'分配'!F121</f>
        <v>材料及用品費-建築材料</v>
      </c>
      <c r="Q52" t="s">
        <v>775</v>
      </c>
    </row>
    <row r="53" spans="16:17" ht="15.75" customHeight="1">
      <c r="P53" t="str">
        <f>'分配'!B$117&amp;'分配'!F122</f>
        <v>材料及用品費-設備零件</v>
      </c>
      <c r="Q53" t="s">
        <v>777</v>
      </c>
    </row>
    <row r="54" spans="16:17" ht="15.75">
      <c r="P54" t="str">
        <f>'分配'!B$117&amp;'分配'!F123</f>
        <v>材料及用品費-辦公（事務）用品</v>
      </c>
      <c r="Q54" t="s">
        <v>779</v>
      </c>
    </row>
    <row r="55" spans="16:17" ht="15.75">
      <c r="P55" t="str">
        <f>'分配'!B$117&amp;'分配'!F124</f>
        <v>材料及用品費-報章什誌</v>
      </c>
      <c r="Q55" t="s">
        <v>781</v>
      </c>
    </row>
    <row r="56" spans="16:17" ht="15.75">
      <c r="P56" t="str">
        <f>'分配'!B$117&amp;'分配'!F125</f>
        <v>材料及用品費-農業與園藝用品及環境美化費</v>
      </c>
      <c r="Q56" t="s">
        <v>783</v>
      </c>
    </row>
    <row r="57" spans="16:17" ht="15.75">
      <c r="P57" t="str">
        <f>'分配'!B$117&amp;'分配'!F126</f>
        <v>材料及用品費-醫療用品(非醫療院所使用)</v>
      </c>
      <c r="Q57" t="s">
        <v>785</v>
      </c>
    </row>
    <row r="58" spans="16:17" ht="15.75">
      <c r="P58" t="str">
        <f>'分配'!B$117&amp;'分配'!F127</f>
        <v>材料及用品費-其他用品消耗</v>
      </c>
      <c r="Q58" t="s">
        <v>787</v>
      </c>
    </row>
    <row r="59" spans="16:17" ht="15.75">
      <c r="P59" t="str">
        <f>'分配'!D$129&amp;'分配'!F129</f>
        <v>會費-學術團體會費</v>
      </c>
      <c r="Q59" t="s">
        <v>790</v>
      </c>
    </row>
    <row r="60" spans="16:17" ht="15.75">
      <c r="P60" t="str">
        <f>'分配'!D$130&amp;'分配'!F130</f>
        <v>補 貼、獎勵、慰 問、照護與救濟 -慰問金、照護及濟助金</v>
      </c>
      <c r="Q60" t="s">
        <v>792</v>
      </c>
    </row>
    <row r="61" spans="16:17" ht="15.75">
      <c r="P61" t="str">
        <f>'分配'!D$131&amp;'分配'!F131</f>
        <v>競賽及交流活動費-技能競賽</v>
      </c>
      <c r="Q61" t="s">
        <v>794</v>
      </c>
    </row>
    <row r="62" spans="16:17" ht="15.75">
      <c r="P62" t="str">
        <f>'分配'!B$132&amp;'分配'!F133</f>
        <v>其他-其他</v>
      </c>
      <c r="Q62" t="s">
        <v>796</v>
      </c>
    </row>
    <row r="63" spans="16:17" ht="15.75">
      <c r="P63" t="str">
        <f>'分配'!D$138&amp;'分配'!F139</f>
        <v>購置固定資產-興建土地改良物</v>
      </c>
      <c r="Q63" t="s">
        <v>798</v>
      </c>
    </row>
    <row r="64" spans="16:17" ht="15.75">
      <c r="P64" t="str">
        <f>'分配'!D$138&amp;'分配'!F140</f>
        <v>購置固定資產-擴充改良房屋建築及設備</v>
      </c>
      <c r="Q64" t="s">
        <v>800</v>
      </c>
    </row>
    <row r="65" spans="16:17" ht="15.75">
      <c r="P65" t="str">
        <f>'分配'!D$138&amp;'分配'!F141</f>
        <v>購置固定資產-購置交通及運輸設備</v>
      </c>
      <c r="Q65" t="s">
        <v>802</v>
      </c>
    </row>
    <row r="66" spans="16:17" ht="15.75">
      <c r="P66" t="str">
        <f>'分配'!D$138&amp;'分配'!F142</f>
        <v>購置固定資產-購置機械及設備</v>
      </c>
      <c r="Q66" t="s">
        <v>803</v>
      </c>
    </row>
    <row r="67" spans="16:17" ht="15.75" customHeight="1">
      <c r="P67" t="str">
        <f>'分配'!D$138&amp;'分配'!F143</f>
        <v>購置固定資產-購置雜項設備
(分支計畫5M420000)</v>
      </c>
      <c r="Q67" t="s">
        <v>804</v>
      </c>
    </row>
    <row r="68" spans="16:17" ht="15.75">
      <c r="P68" t="str">
        <f>'分配'!D$144&amp;'分配'!F144</f>
        <v>購置無形資產-購置電腦軟體</v>
      </c>
      <c r="Q68" t="s">
        <v>805</v>
      </c>
    </row>
    <row r="71" ht="15.75" customHeight="1"/>
  </sheetData>
  <sheetProtection formatCells="0"/>
  <protectedRanges>
    <protectedRange sqref="A3:A5 J20 L4:L8 L23:L25 L20 B8:I8 F20 H20" name="範圍1"/>
  </protectedRanges>
  <mergeCells count="65">
    <mergeCell ref="J7:K7"/>
    <mergeCell ref="L7:M7"/>
    <mergeCell ref="B7:I8"/>
    <mergeCell ref="L6:M6"/>
    <mergeCell ref="B6:I6"/>
    <mergeCell ref="J6:K6"/>
    <mergeCell ref="B21:M21"/>
    <mergeCell ref="B22:M22"/>
    <mergeCell ref="A1:M1"/>
    <mergeCell ref="A2:M2"/>
    <mergeCell ref="A4:D4"/>
    <mergeCell ref="C3:D3"/>
    <mergeCell ref="H3:J3"/>
    <mergeCell ref="K3:L3"/>
    <mergeCell ref="E3:G3"/>
    <mergeCell ref="A6:A8"/>
    <mergeCell ref="A14:C14"/>
    <mergeCell ref="L8:M8"/>
    <mergeCell ref="A13:C13"/>
    <mergeCell ref="D12:F12"/>
    <mergeCell ref="D13:F13"/>
    <mergeCell ref="D14:F14"/>
    <mergeCell ref="G14:J14"/>
    <mergeCell ref="K12:L15"/>
    <mergeCell ref="A12:C12"/>
    <mergeCell ref="G15:J15"/>
    <mergeCell ref="I23:I25"/>
    <mergeCell ref="G12:J12"/>
    <mergeCell ref="D15:F15"/>
    <mergeCell ref="M12:M15"/>
    <mergeCell ref="G13:J13"/>
    <mergeCell ref="J25:K25"/>
    <mergeCell ref="L25:M25"/>
    <mergeCell ref="B20:E20"/>
    <mergeCell ref="A15:C15"/>
    <mergeCell ref="A19:M19"/>
    <mergeCell ref="J24:K24"/>
    <mergeCell ref="L24:M24"/>
    <mergeCell ref="A5:D5"/>
    <mergeCell ref="J4:K5"/>
    <mergeCell ref="L4:M5"/>
    <mergeCell ref="J23:K23"/>
    <mergeCell ref="L23:M23"/>
    <mergeCell ref="J8:K8"/>
    <mergeCell ref="A23:A25"/>
    <mergeCell ref="B23:H25"/>
    <mergeCell ref="F27:I30"/>
    <mergeCell ref="J27:L30"/>
    <mergeCell ref="M27:M30"/>
    <mergeCell ref="A26:C26"/>
    <mergeCell ref="A27:C27"/>
    <mergeCell ref="A28:C28"/>
    <mergeCell ref="A29:C29"/>
    <mergeCell ref="A30:C30"/>
    <mergeCell ref="D26:E30"/>
    <mergeCell ref="B31:M31"/>
    <mergeCell ref="A9:C11"/>
    <mergeCell ref="D9:J9"/>
    <mergeCell ref="D10:J10"/>
    <mergeCell ref="D11:J11"/>
    <mergeCell ref="K9:L11"/>
    <mergeCell ref="M9:M11"/>
    <mergeCell ref="B18:K18"/>
    <mergeCell ref="F26:I26"/>
    <mergeCell ref="J26:L26"/>
  </mergeCells>
  <dataValidations count="7">
    <dataValidation type="list" allowBlank="1" showInputMessage="1" promptTitle="可用滑鼠下拉右方倒三角,選擇所需資料 " prompt="辛苦了!加油!!!" sqref="J20">
      <formula1>"1,2,3,4,5,6,7,8,9,10,11,12,13,14,15,16,17,18,19,20,21,22,23,24,25,26,27,28,29,30,31"</formula1>
    </dataValidation>
    <dataValidation type="list" allowBlank="1" showInputMessage="1" promptTitle="可用滑鼠下拉右方倒三角,選擇所需資料 " prompt="辛苦了!加油!!!" sqref="H20">
      <formula1>"1,2,3,4,5,6,7,8,9,10,11,12"</formula1>
    </dataValidation>
    <dataValidation allowBlank="1" prompt="!" sqref="L6:M6"/>
    <dataValidation allowBlank="1" promptTitle="此表格如不知如何填寫,請洽事務組或會計主任" prompt="如需填寫-此儲存格資料可由右方處,下拉選單選擇即可.或自行輸入-辛苦了!加油!!!" sqref="L7:M7"/>
    <dataValidation type="list" allowBlank="1" showInputMessage="1" showErrorMessage="1" sqref="L23:M23">
      <formula1>$O$24:$O$31</formula1>
    </dataValidation>
    <dataValidation type="list" allowBlank="1" sqref="L24:M24">
      <formula1>$P$24:$P$68</formula1>
    </dataValidation>
    <dataValidation type="list" allowBlank="1" showInputMessage="1" sqref="L25:M25">
      <formula1>$Q$24:$Q$68</formula1>
    </dataValidation>
  </dataValidations>
  <printOptions horizontalCentered="1" verticalCentered="1"/>
  <pageMargins left="0.5905511811023623" right="0.5905511811023623" top="0.3937007874015748" bottom="0.1968503937007874" header="0.11811023622047245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PageLayoutView="0" workbookViewId="0" topLeftCell="A1">
      <pane xSplit="15" ySplit="3" topLeftCell="Y6" activePane="bottomRight" state="frozen"/>
      <selection pane="topLeft" activeCell="A1" sqref="A1"/>
      <selection pane="topRight" activeCell="R1" sqref="R1"/>
      <selection pane="bottomLeft" activeCell="A14" sqref="A14"/>
      <selection pane="bottomRight" activeCell="M36" sqref="M36:AB36"/>
    </sheetView>
  </sheetViews>
  <sheetFormatPr defaultColWidth="9.00390625" defaultRowHeight="16.5"/>
  <cols>
    <col min="1" max="1" width="3.25390625" style="98" customWidth="1"/>
    <col min="2" max="2" width="3.375" style="99" customWidth="1"/>
    <col min="3" max="3" width="2.875" style="98" customWidth="1"/>
    <col min="4" max="4" width="7.625" style="99" customWidth="1"/>
    <col min="5" max="5" width="4.125" style="100" customWidth="1"/>
    <col min="6" max="6" width="19.75390625" style="101" customWidth="1"/>
    <col min="7" max="7" width="41.50390625" style="101" customWidth="1"/>
    <col min="8" max="8" width="5.125" style="21" customWidth="1"/>
    <col min="9" max="9" width="10.25390625" style="102" customWidth="1"/>
    <col min="10" max="10" width="9.25390625" style="102" customWidth="1"/>
    <col min="11" max="11" width="9.375" style="102" customWidth="1"/>
    <col min="12" max="12" width="9.00390625" style="102" customWidth="1"/>
    <col min="13" max="13" width="9.125" style="103" customWidth="1"/>
    <col min="14" max="15" width="9.50390625" style="97" hidden="1" customWidth="1"/>
    <col min="16" max="27" width="7.25390625" style="97" customWidth="1"/>
    <col min="28" max="28" width="10.75390625" style="97" customWidth="1"/>
    <col min="29" max="16384" width="8.875" style="97" customWidth="1"/>
  </cols>
  <sheetData>
    <row r="1" spans="1:14" s="22" customFormat="1" ht="20.25" customHeight="1" thickBot="1">
      <c r="A1" s="421" t="s">
        <v>42</v>
      </c>
      <c r="B1" s="421"/>
      <c r="C1" s="421"/>
      <c r="D1" s="17"/>
      <c r="E1" s="18" t="s">
        <v>43</v>
      </c>
      <c r="F1" s="16" t="s">
        <v>44</v>
      </c>
      <c r="G1" s="19"/>
      <c r="H1" s="16"/>
      <c r="I1" s="20"/>
      <c r="J1" s="20"/>
      <c r="K1" s="422" t="s">
        <v>45</v>
      </c>
      <c r="L1" s="422"/>
      <c r="M1" s="422"/>
      <c r="N1" s="21"/>
    </row>
    <row r="2" spans="1:28" s="21" customFormat="1" ht="13.5" customHeight="1">
      <c r="A2" s="423" t="s">
        <v>46</v>
      </c>
      <c r="B2" s="424"/>
      <c r="C2" s="424"/>
      <c r="D2" s="424"/>
      <c r="E2" s="424"/>
      <c r="F2" s="424"/>
      <c r="G2" s="424" t="s">
        <v>47</v>
      </c>
      <c r="H2" s="425" t="s">
        <v>48</v>
      </c>
      <c r="I2" s="104"/>
      <c r="J2" s="427" t="s">
        <v>49</v>
      </c>
      <c r="K2" s="429" t="s">
        <v>50</v>
      </c>
      <c r="L2" s="427" t="s">
        <v>51</v>
      </c>
      <c r="M2" s="431" t="s">
        <v>52</v>
      </c>
      <c r="P2" s="419" t="s">
        <v>53</v>
      </c>
      <c r="Q2" s="419" t="s">
        <v>54</v>
      </c>
      <c r="R2" s="419" t="s">
        <v>55</v>
      </c>
      <c r="S2" s="419" t="s">
        <v>56</v>
      </c>
      <c r="T2" s="419" t="s">
        <v>57</v>
      </c>
      <c r="U2" s="419" t="s">
        <v>58</v>
      </c>
      <c r="V2" s="419" t="s">
        <v>59</v>
      </c>
      <c r="W2" s="419" t="s">
        <v>60</v>
      </c>
      <c r="X2" s="419" t="s">
        <v>61</v>
      </c>
      <c r="Y2" s="419" t="s">
        <v>62</v>
      </c>
      <c r="Z2" s="419" t="s">
        <v>63</v>
      </c>
      <c r="AA2" s="419" t="s">
        <v>64</v>
      </c>
      <c r="AB2" s="404" t="s">
        <v>65</v>
      </c>
    </row>
    <row r="3" spans="1:28" s="21" customFormat="1" ht="12" customHeight="1">
      <c r="A3" s="406" t="s">
        <v>66</v>
      </c>
      <c r="B3" s="407"/>
      <c r="C3" s="407" t="s">
        <v>67</v>
      </c>
      <c r="D3" s="407"/>
      <c r="E3" s="407" t="s">
        <v>68</v>
      </c>
      <c r="F3" s="407"/>
      <c r="G3" s="407"/>
      <c r="H3" s="426"/>
      <c r="I3" s="24" t="s">
        <v>69</v>
      </c>
      <c r="J3" s="428"/>
      <c r="K3" s="430"/>
      <c r="L3" s="428"/>
      <c r="M3" s="432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05"/>
    </row>
    <row r="4" spans="1:28" s="26" customFormat="1" ht="14.25" customHeight="1">
      <c r="A4" s="409">
        <v>4</v>
      </c>
      <c r="B4" s="412" t="s">
        <v>71</v>
      </c>
      <c r="C4" s="373" t="s">
        <v>72</v>
      </c>
      <c r="D4" s="374"/>
      <c r="E4" s="374"/>
      <c r="F4" s="374"/>
      <c r="G4" s="374"/>
      <c r="H4" s="408"/>
      <c r="I4" s="408"/>
      <c r="J4" s="29">
        <f>J5+J7+J13+J19+J23+J30</f>
        <v>143457</v>
      </c>
      <c r="K4" s="415" t="s">
        <v>70</v>
      </c>
      <c r="L4" s="29">
        <f>L5+L7+L13+L19+L23+L30</f>
        <v>2740</v>
      </c>
      <c r="M4" s="30">
        <f>M5+M7+M13+M19+M23+M30</f>
        <v>146197</v>
      </c>
      <c r="N4" s="28"/>
      <c r="O4" s="25"/>
      <c r="P4" s="29">
        <f aca="true" t="shared" si="0" ref="P4:AB4">P5+P7+P13+P19+P23+P30</f>
        <v>26753</v>
      </c>
      <c r="Q4" s="29">
        <f t="shared" si="0"/>
        <v>11847</v>
      </c>
      <c r="R4" s="29">
        <f t="shared" si="0"/>
        <v>10846</v>
      </c>
      <c r="S4" s="29">
        <f t="shared" si="0"/>
        <v>10859</v>
      </c>
      <c r="T4" s="29">
        <f t="shared" si="0"/>
        <v>10842</v>
      </c>
      <c r="U4" s="29">
        <f t="shared" si="0"/>
        <v>10892</v>
      </c>
      <c r="V4" s="29">
        <f t="shared" si="0"/>
        <v>10828</v>
      </c>
      <c r="W4" s="29">
        <f t="shared" si="0"/>
        <v>11818</v>
      </c>
      <c r="X4" s="29">
        <f t="shared" si="0"/>
        <v>20346</v>
      </c>
      <c r="Y4" s="29">
        <f t="shared" si="0"/>
        <v>10798</v>
      </c>
      <c r="Z4" s="29">
        <f t="shared" si="0"/>
        <v>8829</v>
      </c>
      <c r="AA4" s="29">
        <f t="shared" si="0"/>
        <v>1539</v>
      </c>
      <c r="AB4" s="29">
        <f t="shared" si="0"/>
        <v>0</v>
      </c>
    </row>
    <row r="5" spans="1:28" s="26" customFormat="1" ht="16.5" customHeight="1">
      <c r="A5" s="410"/>
      <c r="B5" s="413"/>
      <c r="C5" s="418">
        <v>41</v>
      </c>
      <c r="D5" s="399" t="s">
        <v>73</v>
      </c>
      <c r="E5" s="338" t="s">
        <v>74</v>
      </c>
      <c r="F5" s="339"/>
      <c r="G5" s="339"/>
      <c r="H5" s="408"/>
      <c r="I5" s="408"/>
      <c r="J5" s="31">
        <f>SUM(J6:J6)</f>
        <v>0</v>
      </c>
      <c r="K5" s="416"/>
      <c r="L5" s="31">
        <f>SUM(L6:L6)</f>
        <v>0</v>
      </c>
      <c r="M5" s="32">
        <f>SUM(J5:L5)</f>
        <v>0</v>
      </c>
      <c r="N5" s="33">
        <f>J21</f>
        <v>143186</v>
      </c>
      <c r="O5" s="34" t="e">
        <f>#REF!</f>
        <v>#REF!</v>
      </c>
      <c r="P5" s="31">
        <f>SUM(P6:P6)</f>
        <v>0</v>
      </c>
      <c r="Q5" s="31">
        <f aca="true" t="shared" si="1" ref="Q5:AB5">SUM(Q6:Q6)</f>
        <v>0</v>
      </c>
      <c r="R5" s="31">
        <f t="shared" si="1"/>
        <v>0</v>
      </c>
      <c r="S5" s="31">
        <f t="shared" si="1"/>
        <v>0</v>
      </c>
      <c r="T5" s="31">
        <f t="shared" si="1"/>
        <v>0</v>
      </c>
      <c r="U5" s="31">
        <f t="shared" si="1"/>
        <v>0</v>
      </c>
      <c r="V5" s="31">
        <f t="shared" si="1"/>
        <v>0</v>
      </c>
      <c r="W5" s="31">
        <f t="shared" si="1"/>
        <v>0</v>
      </c>
      <c r="X5" s="31">
        <f t="shared" si="1"/>
        <v>0</v>
      </c>
      <c r="Y5" s="31">
        <f t="shared" si="1"/>
        <v>0</v>
      </c>
      <c r="Z5" s="31">
        <f t="shared" si="1"/>
        <v>0</v>
      </c>
      <c r="AA5" s="31">
        <f t="shared" si="1"/>
        <v>0</v>
      </c>
      <c r="AB5" s="31">
        <f t="shared" si="1"/>
        <v>0</v>
      </c>
    </row>
    <row r="6" spans="1:28" s="26" customFormat="1" ht="28.5">
      <c r="A6" s="410"/>
      <c r="B6" s="413"/>
      <c r="C6" s="418"/>
      <c r="D6" s="399"/>
      <c r="E6" s="35">
        <v>415</v>
      </c>
      <c r="F6" s="36" t="s">
        <v>75</v>
      </c>
      <c r="G6" s="37" t="s">
        <v>76</v>
      </c>
      <c r="H6" s="408"/>
      <c r="I6" s="408"/>
      <c r="J6" s="38"/>
      <c r="K6" s="416"/>
      <c r="L6" s="39"/>
      <c r="M6" s="27">
        <f aca="true" t="shared" si="2" ref="M6:M19">J6+L6</f>
        <v>0</v>
      </c>
      <c r="N6" s="40" t="e">
        <f>N5-#REF!</f>
        <v>#REF!</v>
      </c>
      <c r="O6" s="41" t="e">
        <f>O5-#REF!</f>
        <v>#REF!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26" customFormat="1" ht="13.5" customHeight="1">
      <c r="A7" s="410"/>
      <c r="B7" s="413"/>
      <c r="C7" s="400">
        <v>43</v>
      </c>
      <c r="D7" s="401" t="s">
        <v>77</v>
      </c>
      <c r="E7" s="383" t="s">
        <v>78</v>
      </c>
      <c r="F7" s="384"/>
      <c r="G7" s="384"/>
      <c r="H7" s="408"/>
      <c r="I7" s="408"/>
      <c r="J7" s="43">
        <f>SUM(J8:J12)</f>
        <v>12</v>
      </c>
      <c r="K7" s="416"/>
      <c r="L7" s="43">
        <f>SUM(L8:L12)</f>
        <v>1700</v>
      </c>
      <c r="M7" s="32">
        <f t="shared" si="2"/>
        <v>1712</v>
      </c>
      <c r="P7" s="43">
        <f aca="true" t="shared" si="3" ref="P7:AB7">SUM(P8:P12)</f>
        <v>0</v>
      </c>
      <c r="Q7" s="43">
        <f t="shared" si="3"/>
        <v>0</v>
      </c>
      <c r="R7" s="43">
        <f t="shared" si="3"/>
        <v>0</v>
      </c>
      <c r="S7" s="43">
        <f t="shared" si="3"/>
        <v>0</v>
      </c>
      <c r="T7" s="43">
        <f t="shared" si="3"/>
        <v>0</v>
      </c>
      <c r="U7" s="43">
        <f t="shared" si="3"/>
        <v>1006</v>
      </c>
      <c r="V7" s="43">
        <f t="shared" si="3"/>
        <v>0</v>
      </c>
      <c r="W7" s="43">
        <f t="shared" si="3"/>
        <v>0</v>
      </c>
      <c r="X7" s="43">
        <f t="shared" si="3"/>
        <v>0</v>
      </c>
      <c r="Y7" s="43">
        <f t="shared" si="3"/>
        <v>0</v>
      </c>
      <c r="Z7" s="43">
        <f t="shared" si="3"/>
        <v>0</v>
      </c>
      <c r="AA7" s="43">
        <f t="shared" si="3"/>
        <v>706</v>
      </c>
      <c r="AB7" s="43">
        <f t="shared" si="3"/>
        <v>0</v>
      </c>
    </row>
    <row r="8" spans="1:28" s="26" customFormat="1" ht="13.5" customHeight="1">
      <c r="A8" s="410"/>
      <c r="B8" s="413"/>
      <c r="C8" s="400"/>
      <c r="D8" s="402"/>
      <c r="E8" s="357">
        <v>431</v>
      </c>
      <c r="F8" s="359" t="s">
        <v>79</v>
      </c>
      <c r="G8" s="37" t="s">
        <v>80</v>
      </c>
      <c r="H8" s="408"/>
      <c r="I8" s="408"/>
      <c r="J8" s="38">
        <v>2</v>
      </c>
      <c r="K8" s="416"/>
      <c r="L8" s="46"/>
      <c r="M8" s="27">
        <f t="shared" si="2"/>
        <v>2</v>
      </c>
      <c r="P8" s="42"/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>
        <v>1</v>
      </c>
      <c r="AB8" s="42">
        <f>SUM(P8:AA8)-M8</f>
        <v>0</v>
      </c>
    </row>
    <row r="9" spans="1:28" s="26" customFormat="1" ht="13.5" customHeight="1">
      <c r="A9" s="410"/>
      <c r="B9" s="413"/>
      <c r="C9" s="400"/>
      <c r="D9" s="402"/>
      <c r="E9" s="358"/>
      <c r="F9" s="360"/>
      <c r="G9" s="37" t="s">
        <v>81</v>
      </c>
      <c r="H9" s="408"/>
      <c r="I9" s="408"/>
      <c r="J9" s="39"/>
      <c r="K9" s="416"/>
      <c r="L9" s="47"/>
      <c r="M9" s="27">
        <f t="shared" si="2"/>
        <v>0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2">
        <f aca="true" t="shared" si="4" ref="AB9:AB18">SUM(P9:AA9)-M9</f>
        <v>0</v>
      </c>
    </row>
    <row r="10" spans="1:28" s="26" customFormat="1" ht="13.5" customHeight="1">
      <c r="A10" s="410"/>
      <c r="B10" s="413"/>
      <c r="C10" s="400"/>
      <c r="D10" s="402"/>
      <c r="E10" s="358"/>
      <c r="F10" s="360"/>
      <c r="G10" s="48" t="s">
        <v>82</v>
      </c>
      <c r="H10" s="408"/>
      <c r="I10" s="408"/>
      <c r="J10" s="39"/>
      <c r="K10" s="416"/>
      <c r="L10" s="47">
        <v>1700</v>
      </c>
      <c r="M10" s="27">
        <f t="shared" si="2"/>
        <v>1700</v>
      </c>
      <c r="P10" s="39"/>
      <c r="Q10" s="39"/>
      <c r="R10" s="39"/>
      <c r="S10" s="39"/>
      <c r="T10" s="39"/>
      <c r="U10" s="39">
        <v>1000</v>
      </c>
      <c r="V10" s="39"/>
      <c r="W10" s="39"/>
      <c r="X10" s="39"/>
      <c r="Y10" s="39"/>
      <c r="Z10" s="39"/>
      <c r="AA10" s="39">
        <v>700</v>
      </c>
      <c r="AB10" s="42">
        <f t="shared" si="4"/>
        <v>0</v>
      </c>
    </row>
    <row r="11" spans="1:28" s="26" customFormat="1" ht="13.5" customHeight="1">
      <c r="A11" s="410"/>
      <c r="B11" s="413"/>
      <c r="C11" s="400"/>
      <c r="D11" s="402"/>
      <c r="E11" s="364"/>
      <c r="F11" s="361"/>
      <c r="G11" s="48" t="s">
        <v>83</v>
      </c>
      <c r="H11" s="408"/>
      <c r="I11" s="408"/>
      <c r="J11" s="38">
        <v>10</v>
      </c>
      <c r="K11" s="416"/>
      <c r="L11" s="46"/>
      <c r="M11" s="27">
        <f t="shared" si="2"/>
        <v>10</v>
      </c>
      <c r="P11" s="42"/>
      <c r="Q11" s="42"/>
      <c r="R11" s="42"/>
      <c r="S11" s="42"/>
      <c r="T11" s="42"/>
      <c r="U11" s="42">
        <v>5</v>
      </c>
      <c r="V11" s="42"/>
      <c r="W11" s="42"/>
      <c r="X11" s="42"/>
      <c r="Y11" s="42"/>
      <c r="Z11" s="42"/>
      <c r="AA11" s="42">
        <v>5</v>
      </c>
      <c r="AB11" s="42">
        <f t="shared" si="4"/>
        <v>0</v>
      </c>
    </row>
    <row r="12" spans="1:28" s="26" customFormat="1" ht="13.5" customHeight="1">
      <c r="A12" s="410"/>
      <c r="B12" s="413"/>
      <c r="C12" s="400"/>
      <c r="D12" s="403"/>
      <c r="E12" s="35" t="s">
        <v>84</v>
      </c>
      <c r="F12" s="36" t="s">
        <v>85</v>
      </c>
      <c r="G12" s="49" t="s">
        <v>86</v>
      </c>
      <c r="H12" s="408"/>
      <c r="I12" s="408"/>
      <c r="J12" s="38"/>
      <c r="K12" s="416"/>
      <c r="L12" s="47"/>
      <c r="M12" s="27">
        <f t="shared" si="2"/>
        <v>0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>
        <f t="shared" si="4"/>
        <v>0</v>
      </c>
    </row>
    <row r="13" spans="1:28" s="26" customFormat="1" ht="13.5" customHeight="1">
      <c r="A13" s="410"/>
      <c r="B13" s="413"/>
      <c r="C13" s="386">
        <v>45</v>
      </c>
      <c r="D13" s="389" t="s">
        <v>87</v>
      </c>
      <c r="E13" s="338" t="s">
        <v>88</v>
      </c>
      <c r="F13" s="339"/>
      <c r="G13" s="339"/>
      <c r="H13" s="408"/>
      <c r="I13" s="408"/>
      <c r="J13" s="43">
        <f>SUM(J14:J18)</f>
        <v>6</v>
      </c>
      <c r="K13" s="416"/>
      <c r="L13" s="43">
        <f>SUM(L14:L18)</f>
        <v>18</v>
      </c>
      <c r="M13" s="32">
        <f t="shared" si="2"/>
        <v>24</v>
      </c>
      <c r="P13" s="43">
        <f>SUM(P14:P18)</f>
        <v>0</v>
      </c>
      <c r="Q13" s="43">
        <f aca="true" t="shared" si="5" ref="Q13:AB13">SUM(Q14:Q18)</f>
        <v>0</v>
      </c>
      <c r="R13" s="43">
        <f t="shared" si="5"/>
        <v>0</v>
      </c>
      <c r="S13" s="43">
        <f t="shared" si="5"/>
        <v>0</v>
      </c>
      <c r="T13" s="43">
        <f t="shared" si="5"/>
        <v>0</v>
      </c>
      <c r="U13" s="43">
        <f t="shared" si="5"/>
        <v>12</v>
      </c>
      <c r="V13" s="43">
        <f t="shared" si="5"/>
        <v>0</v>
      </c>
      <c r="W13" s="43">
        <f t="shared" si="5"/>
        <v>0</v>
      </c>
      <c r="X13" s="43">
        <f t="shared" si="5"/>
        <v>0</v>
      </c>
      <c r="Y13" s="43">
        <f t="shared" si="5"/>
        <v>0</v>
      </c>
      <c r="Z13" s="43">
        <f t="shared" si="5"/>
        <v>0</v>
      </c>
      <c r="AA13" s="43">
        <f t="shared" si="5"/>
        <v>12</v>
      </c>
      <c r="AB13" s="43">
        <f t="shared" si="5"/>
        <v>0</v>
      </c>
    </row>
    <row r="14" spans="1:28" s="26" customFormat="1" ht="14.25" customHeight="1">
      <c r="A14" s="410"/>
      <c r="B14" s="413"/>
      <c r="C14" s="387"/>
      <c r="D14" s="390"/>
      <c r="E14" s="35">
        <v>451</v>
      </c>
      <c r="F14" s="36" t="s">
        <v>89</v>
      </c>
      <c r="G14" s="37" t="s">
        <v>90</v>
      </c>
      <c r="H14" s="408"/>
      <c r="I14" s="408"/>
      <c r="J14" s="38">
        <v>6</v>
      </c>
      <c r="K14" s="416"/>
      <c r="L14" s="47"/>
      <c r="M14" s="27">
        <f t="shared" si="2"/>
        <v>6</v>
      </c>
      <c r="P14" s="42"/>
      <c r="Q14" s="42"/>
      <c r="R14" s="42"/>
      <c r="S14" s="42"/>
      <c r="T14" s="42"/>
      <c r="U14" s="42">
        <v>3</v>
      </c>
      <c r="V14" s="42"/>
      <c r="W14" s="42"/>
      <c r="X14" s="42"/>
      <c r="Y14" s="42"/>
      <c r="Z14" s="42"/>
      <c r="AA14" s="42">
        <v>3</v>
      </c>
      <c r="AB14" s="42">
        <f t="shared" si="4"/>
        <v>0</v>
      </c>
    </row>
    <row r="15" spans="1:28" s="26" customFormat="1" ht="14.25" customHeight="1">
      <c r="A15" s="410"/>
      <c r="B15" s="413"/>
      <c r="C15" s="387"/>
      <c r="D15" s="390"/>
      <c r="E15" s="35">
        <v>452</v>
      </c>
      <c r="F15" s="36" t="s">
        <v>91</v>
      </c>
      <c r="G15" s="48" t="s">
        <v>92</v>
      </c>
      <c r="H15" s="408"/>
      <c r="I15" s="408"/>
      <c r="J15" s="38"/>
      <c r="K15" s="416"/>
      <c r="L15" s="39"/>
      <c r="M15" s="27">
        <f t="shared" si="2"/>
        <v>0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>
        <f t="shared" si="4"/>
        <v>0</v>
      </c>
    </row>
    <row r="16" spans="1:28" s="26" customFormat="1" ht="14.25" customHeight="1" hidden="1">
      <c r="A16" s="410"/>
      <c r="B16" s="413"/>
      <c r="C16" s="387"/>
      <c r="D16" s="390"/>
      <c r="E16" s="50">
        <v>453</v>
      </c>
      <c r="F16" s="51" t="s">
        <v>93</v>
      </c>
      <c r="G16" s="48" t="s">
        <v>94</v>
      </c>
      <c r="H16" s="408"/>
      <c r="I16" s="408"/>
      <c r="J16" s="39"/>
      <c r="K16" s="416"/>
      <c r="L16" s="39"/>
      <c r="M16" s="27">
        <f t="shared" si="2"/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42">
        <f t="shared" si="4"/>
        <v>0</v>
      </c>
    </row>
    <row r="17" spans="1:28" s="26" customFormat="1" ht="13.5" customHeight="1">
      <c r="A17" s="410"/>
      <c r="B17" s="413"/>
      <c r="C17" s="387"/>
      <c r="D17" s="390"/>
      <c r="E17" s="35">
        <v>454</v>
      </c>
      <c r="F17" s="36" t="s">
        <v>95</v>
      </c>
      <c r="G17" s="37" t="s">
        <v>96</v>
      </c>
      <c r="H17" s="408"/>
      <c r="I17" s="408"/>
      <c r="J17" s="39"/>
      <c r="K17" s="416"/>
      <c r="L17" s="47">
        <v>18</v>
      </c>
      <c r="M17" s="27">
        <f t="shared" si="2"/>
        <v>18</v>
      </c>
      <c r="P17" s="39"/>
      <c r="Q17" s="39"/>
      <c r="R17" s="39"/>
      <c r="S17" s="39"/>
      <c r="T17" s="39"/>
      <c r="U17" s="39">
        <v>9</v>
      </c>
      <c r="V17" s="39"/>
      <c r="W17" s="39"/>
      <c r="X17" s="39"/>
      <c r="Y17" s="39"/>
      <c r="Z17" s="39"/>
      <c r="AA17" s="39">
        <v>9</v>
      </c>
      <c r="AB17" s="42">
        <f t="shared" si="4"/>
        <v>0</v>
      </c>
    </row>
    <row r="18" spans="1:28" s="26" customFormat="1" ht="13.5" customHeight="1">
      <c r="A18" s="410"/>
      <c r="B18" s="413"/>
      <c r="C18" s="387"/>
      <c r="D18" s="390"/>
      <c r="E18" s="44" t="s">
        <v>97</v>
      </c>
      <c r="F18" s="45" t="s">
        <v>98</v>
      </c>
      <c r="G18" s="49" t="s">
        <v>99</v>
      </c>
      <c r="H18" s="408"/>
      <c r="I18" s="408"/>
      <c r="J18" s="38"/>
      <c r="K18" s="416"/>
      <c r="L18" s="39"/>
      <c r="M18" s="27">
        <f t="shared" si="2"/>
        <v>0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>
        <f t="shared" si="4"/>
        <v>0</v>
      </c>
    </row>
    <row r="19" spans="1:28" s="26" customFormat="1" ht="16.5" customHeight="1">
      <c r="A19" s="410"/>
      <c r="B19" s="413"/>
      <c r="C19" s="392">
        <v>46</v>
      </c>
      <c r="D19" s="398" t="s">
        <v>100</v>
      </c>
      <c r="E19" s="338" t="s">
        <v>101</v>
      </c>
      <c r="F19" s="339"/>
      <c r="G19" s="339"/>
      <c r="H19" s="408"/>
      <c r="I19" s="408"/>
      <c r="J19" s="43">
        <f>SUM(J20:J22)</f>
        <v>143186</v>
      </c>
      <c r="K19" s="416"/>
      <c r="L19" s="43">
        <f>SUM(L20:L22)</f>
        <v>0</v>
      </c>
      <c r="M19" s="32">
        <f t="shared" si="2"/>
        <v>143186</v>
      </c>
      <c r="P19" s="43">
        <f>SUM(P20:P22)</f>
        <v>26753</v>
      </c>
      <c r="Q19" s="43">
        <f aca="true" t="shared" si="6" ref="Q19:AB19">SUM(Q20:Q22)</f>
        <v>11847</v>
      </c>
      <c r="R19" s="43">
        <f t="shared" si="6"/>
        <v>10846</v>
      </c>
      <c r="S19" s="43">
        <f t="shared" si="6"/>
        <v>10418</v>
      </c>
      <c r="T19" s="43">
        <f t="shared" si="6"/>
        <v>10842</v>
      </c>
      <c r="U19" s="43">
        <f t="shared" si="6"/>
        <v>9874</v>
      </c>
      <c r="V19" s="43">
        <f t="shared" si="6"/>
        <v>10828</v>
      </c>
      <c r="W19" s="43">
        <f t="shared" si="6"/>
        <v>11818</v>
      </c>
      <c r="X19" s="43">
        <f t="shared" si="6"/>
        <v>20346</v>
      </c>
      <c r="Y19" s="43">
        <f t="shared" si="6"/>
        <v>10217</v>
      </c>
      <c r="Z19" s="43">
        <f t="shared" si="6"/>
        <v>8829</v>
      </c>
      <c r="AA19" s="43">
        <f t="shared" si="6"/>
        <v>568</v>
      </c>
      <c r="AB19" s="43">
        <f t="shared" si="6"/>
        <v>0</v>
      </c>
    </row>
    <row r="20" spans="1:28" s="26" customFormat="1" ht="13.5" customHeight="1" hidden="1">
      <c r="A20" s="410"/>
      <c r="B20" s="413"/>
      <c r="C20" s="393"/>
      <c r="D20" s="396"/>
      <c r="E20" s="25">
        <v>461</v>
      </c>
      <c r="F20" s="52" t="s">
        <v>102</v>
      </c>
      <c r="G20" s="37"/>
      <c r="H20" s="408"/>
      <c r="I20" s="408"/>
      <c r="J20" s="53"/>
      <c r="K20" s="416"/>
      <c r="L20" s="39"/>
      <c r="M20" s="27">
        <f>I20+L20</f>
        <v>0</v>
      </c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s="26" customFormat="1" ht="13.5" customHeight="1">
      <c r="A21" s="410"/>
      <c r="B21" s="413"/>
      <c r="C21" s="393"/>
      <c r="D21" s="396"/>
      <c r="E21" s="35">
        <v>462</v>
      </c>
      <c r="F21" s="36" t="s">
        <v>103</v>
      </c>
      <c r="G21" s="48" t="s">
        <v>103</v>
      </c>
      <c r="H21" s="408"/>
      <c r="I21" s="408"/>
      <c r="J21" s="39">
        <v>143186</v>
      </c>
      <c r="K21" s="416"/>
      <c r="L21" s="39"/>
      <c r="M21" s="27">
        <f>J21+L21</f>
        <v>143186</v>
      </c>
      <c r="P21" s="39">
        <v>26753</v>
      </c>
      <c r="Q21" s="39">
        <v>11847</v>
      </c>
      <c r="R21" s="39">
        <v>10846</v>
      </c>
      <c r="S21" s="39">
        <v>10418</v>
      </c>
      <c r="T21" s="39">
        <v>10842</v>
      </c>
      <c r="U21" s="39">
        <v>9874</v>
      </c>
      <c r="V21" s="39">
        <v>10828</v>
      </c>
      <c r="W21" s="39">
        <v>11818</v>
      </c>
      <c r="X21" s="39">
        <v>20346</v>
      </c>
      <c r="Y21" s="39">
        <v>10217</v>
      </c>
      <c r="Z21" s="39">
        <v>8829</v>
      </c>
      <c r="AA21" s="39">
        <v>568</v>
      </c>
      <c r="AB21" s="42">
        <f>SUM(P21:AA21)-M21</f>
        <v>0</v>
      </c>
    </row>
    <row r="22" spans="1:28" s="26" customFormat="1" ht="13.5" customHeight="1">
      <c r="A22" s="410"/>
      <c r="B22" s="413"/>
      <c r="C22" s="394"/>
      <c r="D22" s="397"/>
      <c r="E22" s="35" t="s">
        <v>104</v>
      </c>
      <c r="F22" s="36" t="s">
        <v>105</v>
      </c>
      <c r="G22" s="54" t="s">
        <v>106</v>
      </c>
      <c r="H22" s="408"/>
      <c r="I22" s="408"/>
      <c r="J22" s="39"/>
      <c r="K22" s="416"/>
      <c r="L22" s="47"/>
      <c r="M22" s="27">
        <f>J22+L22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2">
        <f>SUM(P22:AA22)-M22</f>
        <v>0</v>
      </c>
    </row>
    <row r="23" spans="1:28" s="26" customFormat="1" ht="16.5" customHeight="1">
      <c r="A23" s="410"/>
      <c r="B23" s="413"/>
      <c r="C23" s="386" t="s">
        <v>107</v>
      </c>
      <c r="D23" s="389" t="s">
        <v>108</v>
      </c>
      <c r="E23" s="338" t="s">
        <v>109</v>
      </c>
      <c r="F23" s="339"/>
      <c r="G23" s="339"/>
      <c r="H23" s="408"/>
      <c r="I23" s="408"/>
      <c r="J23" s="55">
        <f>SUM(J24:J29)</f>
        <v>253</v>
      </c>
      <c r="K23" s="416"/>
      <c r="L23" s="55">
        <f>SUM(L24:L29)</f>
        <v>162</v>
      </c>
      <c r="M23" s="56">
        <f>SUM(M24:M29)</f>
        <v>415</v>
      </c>
      <c r="P23" s="55">
        <f>SUM(P24:P29)</f>
        <v>0</v>
      </c>
      <c r="Q23" s="55">
        <f aca="true" t="shared" si="7" ref="Q23:AB23">SUM(Q24:Q29)</f>
        <v>0</v>
      </c>
      <c r="R23" s="55">
        <f t="shared" si="7"/>
        <v>0</v>
      </c>
      <c r="S23" s="55">
        <f t="shared" si="7"/>
        <v>81</v>
      </c>
      <c r="T23" s="55">
        <f t="shared" si="7"/>
        <v>0</v>
      </c>
      <c r="U23" s="55">
        <f t="shared" si="7"/>
        <v>0</v>
      </c>
      <c r="V23" s="55">
        <f t="shared" si="7"/>
        <v>0</v>
      </c>
      <c r="W23" s="55">
        <f t="shared" si="7"/>
        <v>0</v>
      </c>
      <c r="X23" s="55">
        <f t="shared" si="7"/>
        <v>0</v>
      </c>
      <c r="Y23" s="55">
        <f t="shared" si="7"/>
        <v>81</v>
      </c>
      <c r="Z23" s="55">
        <f t="shared" si="7"/>
        <v>0</v>
      </c>
      <c r="AA23" s="55">
        <f t="shared" si="7"/>
        <v>253</v>
      </c>
      <c r="AB23" s="55">
        <f t="shared" si="7"/>
        <v>0</v>
      </c>
    </row>
    <row r="24" spans="1:28" s="26" customFormat="1" ht="13.5" customHeight="1">
      <c r="A24" s="410"/>
      <c r="B24" s="413"/>
      <c r="C24" s="387"/>
      <c r="D24" s="390"/>
      <c r="E24" s="346" t="s">
        <v>110</v>
      </c>
      <c r="F24" s="347" t="s">
        <v>111</v>
      </c>
      <c r="G24" s="37" t="s">
        <v>112</v>
      </c>
      <c r="H24" s="408"/>
      <c r="I24" s="408"/>
      <c r="J24" s="39"/>
      <c r="K24" s="416"/>
      <c r="L24" s="47"/>
      <c r="M24" s="27">
        <f>J24+L24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2">
        <f>SUM(P24:AA24)-M24</f>
        <v>0</v>
      </c>
    </row>
    <row r="25" spans="1:28" s="26" customFormat="1" ht="13.5" customHeight="1">
      <c r="A25" s="410"/>
      <c r="B25" s="413"/>
      <c r="C25" s="387"/>
      <c r="D25" s="390"/>
      <c r="E25" s="346"/>
      <c r="F25" s="347"/>
      <c r="G25" s="37" t="s">
        <v>113</v>
      </c>
      <c r="H25" s="408"/>
      <c r="I25" s="408"/>
      <c r="J25" s="38"/>
      <c r="K25" s="416"/>
      <c r="L25" s="39"/>
      <c r="M25" s="27">
        <f>J25+L25</f>
        <v>0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>
        <f>SUM(P25:AA25)-M25</f>
        <v>0</v>
      </c>
    </row>
    <row r="26" spans="1:28" s="26" customFormat="1" ht="28.5">
      <c r="A26" s="410"/>
      <c r="B26" s="413"/>
      <c r="C26" s="387"/>
      <c r="D26" s="390"/>
      <c r="E26" s="346"/>
      <c r="F26" s="347"/>
      <c r="G26" s="37" t="s">
        <v>114</v>
      </c>
      <c r="H26" s="408"/>
      <c r="I26" s="408"/>
      <c r="J26" s="38">
        <v>253</v>
      </c>
      <c r="K26" s="416"/>
      <c r="L26" s="39"/>
      <c r="M26" s="27">
        <f>J26+L26</f>
        <v>253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>
        <v>253</v>
      </c>
      <c r="AB26" s="42">
        <f>SUM(P26:AA26)-M26</f>
        <v>0</v>
      </c>
    </row>
    <row r="27" spans="1:28" s="26" customFormat="1" ht="18.75" customHeight="1">
      <c r="A27" s="410"/>
      <c r="B27" s="413"/>
      <c r="C27" s="387"/>
      <c r="D27" s="390"/>
      <c r="E27" s="346"/>
      <c r="F27" s="347"/>
      <c r="G27" s="37" t="s">
        <v>115</v>
      </c>
      <c r="H27" s="408"/>
      <c r="I27" s="408"/>
      <c r="J27" s="39"/>
      <c r="K27" s="416"/>
      <c r="L27" s="57">
        <f>157+5</f>
        <v>162</v>
      </c>
      <c r="M27" s="27">
        <f>J27+L27</f>
        <v>162</v>
      </c>
      <c r="P27" s="39"/>
      <c r="Q27" s="39"/>
      <c r="R27" s="39"/>
      <c r="S27" s="39">
        <v>81</v>
      </c>
      <c r="T27" s="39"/>
      <c r="U27" s="39"/>
      <c r="V27" s="39"/>
      <c r="W27" s="39"/>
      <c r="X27" s="39"/>
      <c r="Y27" s="39">
        <v>81</v>
      </c>
      <c r="Z27" s="39"/>
      <c r="AA27" s="39"/>
      <c r="AB27" s="42">
        <f>SUM(P27:AA27)-M27</f>
        <v>0</v>
      </c>
    </row>
    <row r="28" spans="1:28" s="26" customFormat="1" ht="13.5" customHeight="1" hidden="1">
      <c r="A28" s="410"/>
      <c r="B28" s="413"/>
      <c r="C28" s="387"/>
      <c r="D28" s="390"/>
      <c r="E28" s="25" t="s">
        <v>116</v>
      </c>
      <c r="F28" s="52" t="s">
        <v>117</v>
      </c>
      <c r="G28" s="37"/>
      <c r="H28" s="408"/>
      <c r="I28" s="408"/>
      <c r="J28" s="39"/>
      <c r="K28" s="416"/>
      <c r="L28" s="39"/>
      <c r="M28" s="27">
        <f>I28+L28</f>
        <v>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s="26" customFormat="1" ht="13.5" customHeight="1" hidden="1">
      <c r="A29" s="410"/>
      <c r="B29" s="413"/>
      <c r="C29" s="388"/>
      <c r="D29" s="391"/>
      <c r="E29" s="25" t="s">
        <v>118</v>
      </c>
      <c r="F29" s="52" t="s">
        <v>119</v>
      </c>
      <c r="G29" s="37"/>
      <c r="H29" s="408"/>
      <c r="I29" s="408"/>
      <c r="J29" s="39"/>
      <c r="K29" s="416"/>
      <c r="L29" s="39"/>
      <c r="M29" s="27">
        <f>I29+L29</f>
        <v>0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s="26" customFormat="1" ht="13.5" customHeight="1">
      <c r="A30" s="410"/>
      <c r="B30" s="413"/>
      <c r="C30" s="392" t="s">
        <v>120</v>
      </c>
      <c r="D30" s="395" t="s">
        <v>121</v>
      </c>
      <c r="E30" s="338" t="s">
        <v>122</v>
      </c>
      <c r="F30" s="339"/>
      <c r="G30" s="340"/>
      <c r="H30" s="408"/>
      <c r="I30" s="408"/>
      <c r="J30" s="55">
        <f>SUM(J31:J34)</f>
        <v>0</v>
      </c>
      <c r="K30" s="416"/>
      <c r="L30" s="55">
        <f>SUM(L31:L34)</f>
        <v>860</v>
      </c>
      <c r="M30" s="56">
        <f>J30+L30</f>
        <v>860</v>
      </c>
      <c r="P30" s="55">
        <f>SUM(P31:P34)</f>
        <v>0</v>
      </c>
      <c r="Q30" s="55">
        <f aca="true" t="shared" si="8" ref="Q30:AB30">SUM(Q31:Q34)</f>
        <v>0</v>
      </c>
      <c r="R30" s="55">
        <f t="shared" si="8"/>
        <v>0</v>
      </c>
      <c r="S30" s="55">
        <f t="shared" si="8"/>
        <v>360</v>
      </c>
      <c r="T30" s="55">
        <f t="shared" si="8"/>
        <v>0</v>
      </c>
      <c r="U30" s="55">
        <f t="shared" si="8"/>
        <v>0</v>
      </c>
      <c r="V30" s="55">
        <f t="shared" si="8"/>
        <v>0</v>
      </c>
      <c r="W30" s="55">
        <f t="shared" si="8"/>
        <v>0</v>
      </c>
      <c r="X30" s="55">
        <f>SUM(X31:X34)</f>
        <v>0</v>
      </c>
      <c r="Y30" s="55">
        <f t="shared" si="8"/>
        <v>500</v>
      </c>
      <c r="Z30" s="55">
        <f t="shared" si="8"/>
        <v>0</v>
      </c>
      <c r="AA30" s="55">
        <f t="shared" si="8"/>
        <v>0</v>
      </c>
      <c r="AB30" s="55">
        <f t="shared" si="8"/>
        <v>0</v>
      </c>
    </row>
    <row r="31" spans="1:28" s="26" customFormat="1" ht="13.5" customHeight="1">
      <c r="A31" s="410"/>
      <c r="B31" s="413"/>
      <c r="C31" s="393"/>
      <c r="D31" s="396"/>
      <c r="E31" s="35" t="s">
        <v>123</v>
      </c>
      <c r="F31" s="36" t="s">
        <v>124</v>
      </c>
      <c r="G31" s="37" t="s">
        <v>125</v>
      </c>
      <c r="H31" s="408"/>
      <c r="I31" s="408"/>
      <c r="J31" s="39"/>
      <c r="K31" s="416"/>
      <c r="L31" s="47"/>
      <c r="M31" s="27">
        <f>J31+L31</f>
        <v>0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2">
        <f>SUM(P31:AA31)-M31</f>
        <v>0</v>
      </c>
    </row>
    <row r="32" spans="1:28" s="26" customFormat="1" ht="13.5" customHeight="1">
      <c r="A32" s="410"/>
      <c r="B32" s="413"/>
      <c r="C32" s="393"/>
      <c r="D32" s="396"/>
      <c r="E32" s="346" t="s">
        <v>126</v>
      </c>
      <c r="F32" s="347" t="s">
        <v>127</v>
      </c>
      <c r="G32" s="37" t="s">
        <v>128</v>
      </c>
      <c r="H32" s="408"/>
      <c r="I32" s="408"/>
      <c r="J32" s="39"/>
      <c r="K32" s="416"/>
      <c r="L32" s="47">
        <v>860</v>
      </c>
      <c r="M32" s="27">
        <f>J32+L32</f>
        <v>860</v>
      </c>
      <c r="P32" s="39"/>
      <c r="Q32" s="39"/>
      <c r="R32" s="39"/>
      <c r="S32" s="39">
        <v>360</v>
      </c>
      <c r="T32" s="39"/>
      <c r="U32" s="39"/>
      <c r="V32" s="39"/>
      <c r="W32" s="39"/>
      <c r="X32" s="39"/>
      <c r="Y32" s="39">
        <v>500</v>
      </c>
      <c r="Z32" s="39"/>
      <c r="AA32" s="39"/>
      <c r="AB32" s="42">
        <f>SUM(P32:AA32)-M32</f>
        <v>0</v>
      </c>
    </row>
    <row r="33" spans="1:28" s="26" customFormat="1" ht="16.5" customHeight="1">
      <c r="A33" s="410"/>
      <c r="B33" s="413"/>
      <c r="C33" s="393"/>
      <c r="D33" s="396"/>
      <c r="E33" s="346"/>
      <c r="F33" s="347"/>
      <c r="G33" s="37" t="s">
        <v>129</v>
      </c>
      <c r="H33" s="408"/>
      <c r="I33" s="408"/>
      <c r="J33" s="39"/>
      <c r="K33" s="416"/>
      <c r="L33" s="47"/>
      <c r="M33" s="27">
        <f>J33+L33</f>
        <v>0</v>
      </c>
      <c r="N33" s="371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2">
        <f>SUM(P33:AA33)-M33</f>
        <v>0</v>
      </c>
    </row>
    <row r="34" spans="1:28" s="26" customFormat="1" ht="13.5" customHeight="1">
      <c r="A34" s="411"/>
      <c r="B34" s="414"/>
      <c r="C34" s="394"/>
      <c r="D34" s="397"/>
      <c r="E34" s="346"/>
      <c r="F34" s="347"/>
      <c r="G34" s="48" t="s">
        <v>130</v>
      </c>
      <c r="H34" s="408"/>
      <c r="I34" s="408"/>
      <c r="J34" s="38"/>
      <c r="K34" s="417"/>
      <c r="L34" s="47"/>
      <c r="M34" s="27">
        <f>J34+L34</f>
        <v>0</v>
      </c>
      <c r="N34" s="37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>
        <f>SUM(P34:AA34)-M34</f>
        <v>0</v>
      </c>
    </row>
    <row r="35" spans="1:28" s="26" customFormat="1" ht="14.25" customHeight="1">
      <c r="A35" s="58">
        <v>5</v>
      </c>
      <c r="B35" s="373" t="s">
        <v>131</v>
      </c>
      <c r="C35" s="374"/>
      <c r="D35" s="374"/>
      <c r="E35" s="374"/>
      <c r="F35" s="374"/>
      <c r="G35" s="375"/>
      <c r="H35" s="59"/>
      <c r="I35" s="60">
        <f>I36+I136</f>
        <v>143186</v>
      </c>
      <c r="J35" s="60">
        <f>J36+J136</f>
        <v>143186</v>
      </c>
      <c r="K35" s="60">
        <f>K36+K136</f>
        <v>5944</v>
      </c>
      <c r="L35" s="60">
        <f>L36+L136</f>
        <v>2740</v>
      </c>
      <c r="M35" s="61">
        <f>SUM(J35:L35)</f>
        <v>151870</v>
      </c>
      <c r="N35" s="372"/>
      <c r="P35" s="60">
        <f aca="true" t="shared" si="9" ref="P35:AB35">P36+P136</f>
        <v>32426</v>
      </c>
      <c r="Q35" s="60">
        <f t="shared" si="9"/>
        <v>11847</v>
      </c>
      <c r="R35" s="60">
        <f t="shared" si="9"/>
        <v>10846</v>
      </c>
      <c r="S35" s="60">
        <f t="shared" si="9"/>
        <v>10859</v>
      </c>
      <c r="T35" s="60">
        <f t="shared" si="9"/>
        <v>10842</v>
      </c>
      <c r="U35" s="60">
        <f t="shared" si="9"/>
        <v>10892</v>
      </c>
      <c r="V35" s="60">
        <f t="shared" si="9"/>
        <v>10828</v>
      </c>
      <c r="W35" s="60">
        <f t="shared" si="9"/>
        <v>11818</v>
      </c>
      <c r="X35" s="60">
        <f t="shared" si="9"/>
        <v>20346</v>
      </c>
      <c r="Y35" s="60">
        <f t="shared" si="9"/>
        <v>10798</v>
      </c>
      <c r="Z35" s="60">
        <f t="shared" si="9"/>
        <v>8829</v>
      </c>
      <c r="AA35" s="60">
        <f t="shared" si="9"/>
        <v>1539</v>
      </c>
      <c r="AB35" s="60">
        <f t="shared" si="9"/>
        <v>0</v>
      </c>
    </row>
    <row r="36" spans="1:28" s="62" customFormat="1" ht="16.5">
      <c r="A36" s="376" t="s">
        <v>132</v>
      </c>
      <c r="B36" s="377"/>
      <c r="C36" s="377"/>
      <c r="D36" s="378" t="s">
        <v>52</v>
      </c>
      <c r="E36" s="379"/>
      <c r="F36" s="379"/>
      <c r="G36" s="380"/>
      <c r="H36" s="25"/>
      <c r="I36" s="39">
        <f aca="true" t="shared" si="10" ref="I36:AB36">I37+I82+I117+I128+I132</f>
        <v>143186</v>
      </c>
      <c r="J36" s="39">
        <f t="shared" si="10"/>
        <v>143186</v>
      </c>
      <c r="K36" s="39">
        <f t="shared" si="10"/>
        <v>5104</v>
      </c>
      <c r="L36" s="39">
        <f t="shared" si="10"/>
        <v>2030</v>
      </c>
      <c r="M36" s="39">
        <f t="shared" si="10"/>
        <v>150320</v>
      </c>
      <c r="N36" s="39">
        <f t="shared" si="10"/>
        <v>0</v>
      </c>
      <c r="O36" s="39">
        <f t="shared" si="10"/>
        <v>0</v>
      </c>
      <c r="P36" s="39">
        <f t="shared" si="10"/>
        <v>32311</v>
      </c>
      <c r="Q36" s="39">
        <f t="shared" si="10"/>
        <v>11202</v>
      </c>
      <c r="R36" s="39">
        <f t="shared" si="10"/>
        <v>10786</v>
      </c>
      <c r="S36" s="39">
        <f t="shared" si="10"/>
        <v>10834</v>
      </c>
      <c r="T36" s="39">
        <f t="shared" si="10"/>
        <v>10842</v>
      </c>
      <c r="U36" s="39">
        <f t="shared" si="10"/>
        <v>10892</v>
      </c>
      <c r="V36" s="39">
        <f t="shared" si="10"/>
        <v>10810</v>
      </c>
      <c r="W36" s="39">
        <f t="shared" si="10"/>
        <v>11250</v>
      </c>
      <c r="X36" s="39">
        <f t="shared" si="10"/>
        <v>20252</v>
      </c>
      <c r="Y36" s="39">
        <f t="shared" si="10"/>
        <v>10773</v>
      </c>
      <c r="Z36" s="39">
        <f t="shared" si="10"/>
        <v>8829</v>
      </c>
      <c r="AA36" s="39">
        <f t="shared" si="10"/>
        <v>1539</v>
      </c>
      <c r="AB36" s="39">
        <f t="shared" si="10"/>
        <v>0</v>
      </c>
    </row>
    <row r="37" spans="1:28" s="26" customFormat="1" ht="16.5" customHeight="1">
      <c r="A37" s="334">
        <v>1</v>
      </c>
      <c r="B37" s="355" t="s">
        <v>133</v>
      </c>
      <c r="C37" s="383" t="s">
        <v>134</v>
      </c>
      <c r="D37" s="384"/>
      <c r="E37" s="384"/>
      <c r="F37" s="384"/>
      <c r="G37" s="385"/>
      <c r="H37" s="50"/>
      <c r="I37" s="43">
        <f aca="true" t="shared" si="11" ref="I37:N37">SUM(I38:I81)</f>
        <v>138534</v>
      </c>
      <c r="J37" s="43">
        <f t="shared" si="11"/>
        <v>138534</v>
      </c>
      <c r="K37" s="43">
        <f t="shared" si="11"/>
        <v>5104</v>
      </c>
      <c r="L37" s="43">
        <f t="shared" si="11"/>
        <v>0</v>
      </c>
      <c r="M37" s="43">
        <f t="shared" si="11"/>
        <v>143638</v>
      </c>
      <c r="N37" s="63">
        <f t="shared" si="11"/>
        <v>0</v>
      </c>
      <c r="P37" s="43">
        <f aca="true" t="shared" si="12" ref="P37:AB37">SUM(P38:P81)</f>
        <v>31616</v>
      </c>
      <c r="Q37" s="43">
        <f t="shared" si="12"/>
        <v>10723</v>
      </c>
      <c r="R37" s="43">
        <f t="shared" si="12"/>
        <v>10273</v>
      </c>
      <c r="S37" s="43">
        <f t="shared" si="12"/>
        <v>10270</v>
      </c>
      <c r="T37" s="43">
        <f t="shared" si="12"/>
        <v>10273</v>
      </c>
      <c r="U37" s="43">
        <f t="shared" si="12"/>
        <v>10273</v>
      </c>
      <c r="V37" s="43">
        <f t="shared" si="12"/>
        <v>9991</v>
      </c>
      <c r="W37" s="43">
        <f t="shared" si="12"/>
        <v>10788</v>
      </c>
      <c r="X37" s="43">
        <f t="shared" si="12"/>
        <v>19711</v>
      </c>
      <c r="Y37" s="43">
        <f t="shared" si="12"/>
        <v>10276</v>
      </c>
      <c r="Z37" s="43">
        <f t="shared" si="12"/>
        <v>8367</v>
      </c>
      <c r="AA37" s="43">
        <f t="shared" si="12"/>
        <v>1077</v>
      </c>
      <c r="AB37" s="43">
        <f t="shared" si="12"/>
        <v>0</v>
      </c>
    </row>
    <row r="38" spans="1:28" s="68" customFormat="1" ht="14.25" customHeight="1" hidden="1">
      <c r="A38" s="335"/>
      <c r="B38" s="356"/>
      <c r="C38" s="344">
        <v>11</v>
      </c>
      <c r="D38" s="345" t="s">
        <v>135</v>
      </c>
      <c r="E38" s="23">
        <v>111</v>
      </c>
      <c r="F38" s="52" t="s">
        <v>136</v>
      </c>
      <c r="G38" s="52"/>
      <c r="H38" s="25"/>
      <c r="I38" s="39"/>
      <c r="J38" s="39"/>
      <c r="K38" s="66"/>
      <c r="L38" s="39"/>
      <c r="M38" s="39">
        <f>I38+L38</f>
        <v>0</v>
      </c>
      <c r="N38" s="67"/>
      <c r="O38" s="62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68" customFormat="1" ht="14.25" customHeight="1" hidden="1">
      <c r="A39" s="335"/>
      <c r="B39" s="356"/>
      <c r="C39" s="344"/>
      <c r="D39" s="345"/>
      <c r="E39" s="23">
        <v>112</v>
      </c>
      <c r="F39" s="52" t="s">
        <v>137</v>
      </c>
      <c r="G39" s="52"/>
      <c r="H39" s="25"/>
      <c r="I39" s="39"/>
      <c r="J39" s="39"/>
      <c r="K39" s="66"/>
      <c r="L39" s="39"/>
      <c r="M39" s="39">
        <f>I39+L39</f>
        <v>0</v>
      </c>
      <c r="N39" s="67"/>
      <c r="O39" s="26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68" customFormat="1" ht="14.25">
      <c r="A40" s="335"/>
      <c r="B40" s="356"/>
      <c r="C40" s="344"/>
      <c r="D40" s="345"/>
      <c r="E40" s="357">
        <v>113</v>
      </c>
      <c r="F40" s="359" t="s">
        <v>138</v>
      </c>
      <c r="G40" s="52" t="s">
        <v>139</v>
      </c>
      <c r="H40" s="69" t="s">
        <v>140</v>
      </c>
      <c r="I40" s="53">
        <v>87878</v>
      </c>
      <c r="J40" s="39">
        <f aca="true" t="shared" si="13" ref="J40:J80">SUM(I40:I40)</f>
        <v>87878</v>
      </c>
      <c r="K40" s="66">
        <v>5104</v>
      </c>
      <c r="L40" s="39"/>
      <c r="M40" s="70">
        <f>SUM(J40:L40)</f>
        <v>92982</v>
      </c>
      <c r="N40" s="71"/>
      <c r="P40" s="39">
        <f>7890*2</f>
        <v>15780</v>
      </c>
      <c r="Q40" s="39">
        <v>7890</v>
      </c>
      <c r="R40" s="39">
        <v>7890</v>
      </c>
      <c r="S40" s="39">
        <v>7890</v>
      </c>
      <c r="T40" s="39">
        <v>7890</v>
      </c>
      <c r="U40" s="39">
        <v>7890</v>
      </c>
      <c r="V40" s="39">
        <v>7890</v>
      </c>
      <c r="W40" s="39">
        <v>7890</v>
      </c>
      <c r="X40" s="39">
        <v>7890</v>
      </c>
      <c r="Y40" s="39">
        <v>7890</v>
      </c>
      <c r="Z40" s="39">
        <v>6192</v>
      </c>
      <c r="AA40" s="39"/>
      <c r="AB40" s="42">
        <f aca="true" t="shared" si="14" ref="AB40:AB80">SUM(P40:AA40)-M40</f>
        <v>0</v>
      </c>
    </row>
    <row r="41" spans="1:28" s="68" customFormat="1" ht="14.25">
      <c r="A41" s="335"/>
      <c r="B41" s="356"/>
      <c r="C41" s="344"/>
      <c r="D41" s="345"/>
      <c r="E41" s="358"/>
      <c r="F41" s="360"/>
      <c r="G41" s="72" t="s">
        <v>141</v>
      </c>
      <c r="H41" s="73" t="s">
        <v>142</v>
      </c>
      <c r="I41" s="53">
        <v>1030</v>
      </c>
      <c r="J41" s="39">
        <f t="shared" si="13"/>
        <v>1030</v>
      </c>
      <c r="K41" s="66"/>
      <c r="L41" s="39"/>
      <c r="M41" s="39">
        <f aca="true" t="shared" si="15" ref="M41:M80">SUM(J41:L41)</f>
        <v>1030</v>
      </c>
      <c r="N41" s="71"/>
      <c r="P41" s="39">
        <f>ROUND($M$41/9,0)+3</f>
        <v>117</v>
      </c>
      <c r="Q41" s="39"/>
      <c r="R41" s="39">
        <v>114</v>
      </c>
      <c r="S41" s="39">
        <v>115</v>
      </c>
      <c r="T41" s="39">
        <f>ROUND($M$41/9,0)</f>
        <v>114</v>
      </c>
      <c r="U41" s="39">
        <f>ROUND($M$41/9,0)</f>
        <v>114</v>
      </c>
      <c r="V41" s="39"/>
      <c r="W41" s="39"/>
      <c r="X41" s="39">
        <f>ROUND($M$41/9,0)</f>
        <v>114</v>
      </c>
      <c r="Y41" s="39">
        <f>ROUND($M$41/9,0)</f>
        <v>114</v>
      </c>
      <c r="Z41" s="39">
        <f>ROUND($M$41/9,0)</f>
        <v>114</v>
      </c>
      <c r="AA41" s="39">
        <f>ROUND($M$41/9,0)</f>
        <v>114</v>
      </c>
      <c r="AB41" s="42">
        <f>SUM(P41:AA41)-M41</f>
        <v>0</v>
      </c>
    </row>
    <row r="42" spans="1:28" s="68" customFormat="1" ht="14.25">
      <c r="A42" s="335"/>
      <c r="B42" s="356"/>
      <c r="C42" s="344"/>
      <c r="D42" s="345"/>
      <c r="E42" s="364"/>
      <c r="F42" s="361"/>
      <c r="G42" s="52" t="s">
        <v>143</v>
      </c>
      <c r="H42" s="69" t="s">
        <v>140</v>
      </c>
      <c r="I42" s="53">
        <v>4469</v>
      </c>
      <c r="J42" s="39">
        <f t="shared" si="13"/>
        <v>4469</v>
      </c>
      <c r="K42" s="66"/>
      <c r="L42" s="39"/>
      <c r="M42" s="70">
        <f t="shared" si="15"/>
        <v>4469</v>
      </c>
      <c r="N42" s="71"/>
      <c r="P42" s="39">
        <f>372*2</f>
        <v>744</v>
      </c>
      <c r="Q42" s="39">
        <v>372</v>
      </c>
      <c r="R42" s="39">
        <v>372</v>
      </c>
      <c r="S42" s="39">
        <v>372</v>
      </c>
      <c r="T42" s="39">
        <v>372</v>
      </c>
      <c r="U42" s="39">
        <v>372</v>
      </c>
      <c r="V42" s="39">
        <v>372</v>
      </c>
      <c r="W42" s="39">
        <v>372</v>
      </c>
      <c r="X42" s="39">
        <v>372</v>
      </c>
      <c r="Y42" s="39">
        <v>372</v>
      </c>
      <c r="Z42" s="39">
        <v>372</v>
      </c>
      <c r="AA42" s="39">
        <v>5</v>
      </c>
      <c r="AB42" s="42">
        <f t="shared" si="14"/>
        <v>0</v>
      </c>
    </row>
    <row r="43" spans="1:28" s="68" customFormat="1" ht="14.25">
      <c r="A43" s="335"/>
      <c r="B43" s="356"/>
      <c r="C43" s="344"/>
      <c r="D43" s="345"/>
      <c r="E43" s="35">
        <v>114</v>
      </c>
      <c r="F43" s="36" t="s">
        <v>144</v>
      </c>
      <c r="G43" s="52" t="s">
        <v>145</v>
      </c>
      <c r="H43" s="69" t="s">
        <v>140</v>
      </c>
      <c r="I43" s="53">
        <v>383</v>
      </c>
      <c r="J43" s="39">
        <f t="shared" si="13"/>
        <v>383</v>
      </c>
      <c r="K43" s="66"/>
      <c r="L43" s="39"/>
      <c r="M43" s="70">
        <f t="shared" si="15"/>
        <v>383</v>
      </c>
      <c r="N43" s="71"/>
      <c r="P43" s="39">
        <f>32*2</f>
        <v>64</v>
      </c>
      <c r="Q43" s="39">
        <v>32</v>
      </c>
      <c r="R43" s="39">
        <v>32</v>
      </c>
      <c r="S43" s="39">
        <v>32</v>
      </c>
      <c r="T43" s="39">
        <v>32</v>
      </c>
      <c r="U43" s="39">
        <v>32</v>
      </c>
      <c r="V43" s="39">
        <v>32</v>
      </c>
      <c r="W43" s="39">
        <v>32</v>
      </c>
      <c r="X43" s="39">
        <v>32</v>
      </c>
      <c r="Y43" s="39">
        <v>32</v>
      </c>
      <c r="Z43" s="39">
        <v>31</v>
      </c>
      <c r="AA43" s="39"/>
      <c r="AB43" s="42">
        <f t="shared" si="14"/>
        <v>0</v>
      </c>
    </row>
    <row r="44" spans="1:28" s="68" customFormat="1" ht="14.25" customHeight="1" hidden="1">
      <c r="A44" s="335"/>
      <c r="B44" s="356"/>
      <c r="C44" s="344"/>
      <c r="D44" s="345"/>
      <c r="E44" s="23">
        <v>115</v>
      </c>
      <c r="F44" s="52" t="s">
        <v>146</v>
      </c>
      <c r="G44" s="52"/>
      <c r="H44" s="69" t="s">
        <v>140</v>
      </c>
      <c r="I44" s="53"/>
      <c r="J44" s="39">
        <f t="shared" si="13"/>
        <v>0</v>
      </c>
      <c r="K44" s="66"/>
      <c r="L44" s="39"/>
      <c r="M44" s="39">
        <f t="shared" si="15"/>
        <v>0</v>
      </c>
      <c r="N44" s="71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2">
        <f t="shared" si="14"/>
        <v>0</v>
      </c>
    </row>
    <row r="45" spans="1:28" s="68" customFormat="1" ht="14.25" customHeight="1" hidden="1">
      <c r="A45" s="335"/>
      <c r="B45" s="356"/>
      <c r="C45" s="341">
        <v>12</v>
      </c>
      <c r="D45" s="354" t="s">
        <v>147</v>
      </c>
      <c r="E45" s="50">
        <v>121</v>
      </c>
      <c r="F45" s="51" t="s">
        <v>148</v>
      </c>
      <c r="G45" s="76"/>
      <c r="H45" s="69" t="s">
        <v>140</v>
      </c>
      <c r="I45" s="77"/>
      <c r="J45" s="39">
        <f t="shared" si="13"/>
        <v>0</v>
      </c>
      <c r="K45" s="66"/>
      <c r="L45" s="39"/>
      <c r="M45" s="39">
        <f t="shared" si="15"/>
        <v>0</v>
      </c>
      <c r="N45" s="71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2">
        <f t="shared" si="14"/>
        <v>0</v>
      </c>
    </row>
    <row r="46" spans="1:28" s="68" customFormat="1" ht="14.25">
      <c r="A46" s="335"/>
      <c r="B46" s="356"/>
      <c r="C46" s="341"/>
      <c r="D46" s="354"/>
      <c r="E46" s="50">
        <v>122</v>
      </c>
      <c r="F46" s="51" t="s">
        <v>149</v>
      </c>
      <c r="G46" s="76" t="s">
        <v>150</v>
      </c>
      <c r="H46" s="78" t="s">
        <v>151</v>
      </c>
      <c r="I46" s="53">
        <v>952</v>
      </c>
      <c r="J46" s="39">
        <f t="shared" si="13"/>
        <v>952</v>
      </c>
      <c r="K46" s="66"/>
      <c r="L46" s="39"/>
      <c r="M46" s="70">
        <f>SUM(J46:L46)</f>
        <v>952</v>
      </c>
      <c r="N46" s="71"/>
      <c r="P46" s="39">
        <f>79*2+1</f>
        <v>159</v>
      </c>
      <c r="Q46" s="39">
        <v>79</v>
      </c>
      <c r="R46" s="39">
        <v>79</v>
      </c>
      <c r="S46" s="39">
        <v>80</v>
      </c>
      <c r="T46" s="39">
        <v>79</v>
      </c>
      <c r="U46" s="39">
        <v>79</v>
      </c>
      <c r="V46" s="39">
        <v>80</v>
      </c>
      <c r="W46" s="39">
        <v>79</v>
      </c>
      <c r="X46" s="39">
        <v>79</v>
      </c>
      <c r="Y46" s="39">
        <v>80</v>
      </c>
      <c r="Z46" s="39">
        <v>79</v>
      </c>
      <c r="AA46" s="39"/>
      <c r="AB46" s="42">
        <f t="shared" si="14"/>
        <v>0</v>
      </c>
    </row>
    <row r="47" spans="1:28" s="68" customFormat="1" ht="14.25">
      <c r="A47" s="335"/>
      <c r="B47" s="356"/>
      <c r="C47" s="341"/>
      <c r="D47" s="354"/>
      <c r="E47" s="50">
        <v>123</v>
      </c>
      <c r="F47" s="51" t="s">
        <v>152</v>
      </c>
      <c r="G47" s="76" t="s">
        <v>153</v>
      </c>
      <c r="H47" s="78" t="s">
        <v>151</v>
      </c>
      <c r="I47" s="53">
        <v>272</v>
      </c>
      <c r="J47" s="39">
        <f t="shared" si="13"/>
        <v>272</v>
      </c>
      <c r="K47" s="66"/>
      <c r="L47" s="39"/>
      <c r="M47" s="70">
        <f t="shared" si="15"/>
        <v>272</v>
      </c>
      <c r="N47" s="71"/>
      <c r="P47" s="39">
        <v>24</v>
      </c>
      <c r="Q47" s="39">
        <v>23</v>
      </c>
      <c r="R47" s="39">
        <v>23</v>
      </c>
      <c r="S47" s="39">
        <v>24</v>
      </c>
      <c r="T47" s="39">
        <v>23</v>
      </c>
      <c r="U47" s="39">
        <v>23</v>
      </c>
      <c r="V47" s="39">
        <v>24</v>
      </c>
      <c r="W47" s="39">
        <v>23</v>
      </c>
      <c r="X47" s="39">
        <v>23</v>
      </c>
      <c r="Y47" s="39">
        <v>24</v>
      </c>
      <c r="Z47" s="39">
        <v>23</v>
      </c>
      <c r="AA47" s="39">
        <v>15</v>
      </c>
      <c r="AB47" s="42">
        <f t="shared" si="14"/>
        <v>0</v>
      </c>
    </row>
    <row r="48" spans="1:28" s="68" customFormat="1" ht="14.25">
      <c r="A48" s="335"/>
      <c r="B48" s="356"/>
      <c r="C48" s="341"/>
      <c r="D48" s="354"/>
      <c r="E48" s="346">
        <v>124</v>
      </c>
      <c r="F48" s="347" t="s">
        <v>154</v>
      </c>
      <c r="G48" s="72" t="s">
        <v>155</v>
      </c>
      <c r="H48" s="73" t="s">
        <v>142</v>
      </c>
      <c r="I48" s="53">
        <v>1030</v>
      </c>
      <c r="J48" s="39">
        <f t="shared" si="13"/>
        <v>1030</v>
      </c>
      <c r="K48" s="66"/>
      <c r="L48" s="39"/>
      <c r="M48" s="39">
        <f t="shared" si="15"/>
        <v>1030</v>
      </c>
      <c r="N48" s="71"/>
      <c r="P48" s="39">
        <f>ROUND($M$48/9,0)+3</f>
        <v>117</v>
      </c>
      <c r="Q48" s="39"/>
      <c r="R48" s="39">
        <f>ROUND($M$48/9,0)</f>
        <v>114</v>
      </c>
      <c r="S48" s="39">
        <v>115</v>
      </c>
      <c r="T48" s="39">
        <f>ROUND($M$48/9,0)</f>
        <v>114</v>
      </c>
      <c r="U48" s="39">
        <f>ROUND($M$48/9,0)</f>
        <v>114</v>
      </c>
      <c r="V48" s="39"/>
      <c r="W48" s="39"/>
      <c r="X48" s="39">
        <f>ROUND($M$48/9,0)</f>
        <v>114</v>
      </c>
      <c r="Y48" s="39">
        <f>ROUND($M$48/9,0)</f>
        <v>114</v>
      </c>
      <c r="Z48" s="39">
        <f>ROUND($M$48/9,0)</f>
        <v>114</v>
      </c>
      <c r="AA48" s="39">
        <f>ROUND($M$48/9,0)</f>
        <v>114</v>
      </c>
      <c r="AB48" s="42">
        <f t="shared" si="14"/>
        <v>0</v>
      </c>
    </row>
    <row r="49" spans="1:28" s="68" customFormat="1" ht="33.75" customHeight="1">
      <c r="A49" s="335"/>
      <c r="B49" s="356"/>
      <c r="C49" s="341"/>
      <c r="D49" s="354"/>
      <c r="E49" s="346"/>
      <c r="F49" s="347"/>
      <c r="G49" s="72" t="s">
        <v>156</v>
      </c>
      <c r="H49" s="73" t="s">
        <v>142</v>
      </c>
      <c r="I49" s="53">
        <v>254</v>
      </c>
      <c r="J49" s="39">
        <f t="shared" si="13"/>
        <v>254</v>
      </c>
      <c r="K49" s="66"/>
      <c r="L49" s="39"/>
      <c r="M49" s="39">
        <f t="shared" si="15"/>
        <v>254</v>
      </c>
      <c r="N49" s="71"/>
      <c r="P49" s="39">
        <v>30</v>
      </c>
      <c r="Q49" s="39"/>
      <c r="R49" s="39">
        <f>ROUND($M$49/9,0)</f>
        <v>28</v>
      </c>
      <c r="S49" s="39">
        <f>ROUND($M$49/9,0)</f>
        <v>28</v>
      </c>
      <c r="T49" s="39">
        <f>ROUND($M$49/9,0)</f>
        <v>28</v>
      </c>
      <c r="U49" s="39">
        <f>ROUND($M$49/9,0)</f>
        <v>28</v>
      </c>
      <c r="V49" s="39"/>
      <c r="W49" s="39"/>
      <c r="X49" s="39">
        <f>ROUND($M$49/9,0)</f>
        <v>28</v>
      </c>
      <c r="Y49" s="39">
        <f>ROUND($M$49/9,0)</f>
        <v>28</v>
      </c>
      <c r="Z49" s="39">
        <f>ROUND($M$49/9,0)</f>
        <v>28</v>
      </c>
      <c r="AA49" s="39">
        <v>28</v>
      </c>
      <c r="AB49" s="42">
        <f t="shared" si="14"/>
        <v>0</v>
      </c>
    </row>
    <row r="50" spans="1:28" s="68" customFormat="1" ht="22.5" customHeight="1">
      <c r="A50" s="335"/>
      <c r="B50" s="356"/>
      <c r="C50" s="341"/>
      <c r="D50" s="354"/>
      <c r="E50" s="346"/>
      <c r="F50" s="347"/>
      <c r="G50" s="79" t="s">
        <v>157</v>
      </c>
      <c r="H50" s="73" t="s">
        <v>142</v>
      </c>
      <c r="I50" s="47">
        <v>252</v>
      </c>
      <c r="J50" s="39">
        <f t="shared" si="13"/>
        <v>252</v>
      </c>
      <c r="K50" s="66"/>
      <c r="L50" s="39"/>
      <c r="M50" s="39">
        <f t="shared" si="15"/>
        <v>252</v>
      </c>
      <c r="N50" s="71"/>
      <c r="P50" s="39">
        <v>29</v>
      </c>
      <c r="Q50" s="39"/>
      <c r="R50" s="39">
        <f>ROUND($M$50/9,0)</f>
        <v>28</v>
      </c>
      <c r="S50" s="39">
        <f>ROUND($M$50/9,0)</f>
        <v>28</v>
      </c>
      <c r="T50" s="39">
        <f>ROUND($M$50/9,0)</f>
        <v>28</v>
      </c>
      <c r="U50" s="39">
        <f>ROUND($M$50/9,0)-1</f>
        <v>27</v>
      </c>
      <c r="V50" s="39"/>
      <c r="W50" s="39"/>
      <c r="X50" s="39">
        <f>ROUND($M$50/9,0)</f>
        <v>28</v>
      </c>
      <c r="Y50" s="39">
        <f>ROUND($M$50/9,0)</f>
        <v>28</v>
      </c>
      <c r="Z50" s="39">
        <f>ROUND($M$50/9,0)</f>
        <v>28</v>
      </c>
      <c r="AA50" s="39">
        <v>28</v>
      </c>
      <c r="AB50" s="42">
        <f t="shared" si="14"/>
        <v>0</v>
      </c>
    </row>
    <row r="51" spans="1:28" s="68" customFormat="1" ht="13.5" customHeight="1">
      <c r="A51" s="335"/>
      <c r="B51" s="356"/>
      <c r="C51" s="344">
        <v>13</v>
      </c>
      <c r="D51" s="345" t="s">
        <v>158</v>
      </c>
      <c r="E51" s="346">
        <v>131</v>
      </c>
      <c r="F51" s="347" t="s">
        <v>159</v>
      </c>
      <c r="G51" s="52" t="s">
        <v>160</v>
      </c>
      <c r="H51" s="69" t="s">
        <v>140</v>
      </c>
      <c r="I51" s="38"/>
      <c r="J51" s="39">
        <f t="shared" si="13"/>
        <v>0</v>
      </c>
      <c r="K51" s="80"/>
      <c r="L51" s="80"/>
      <c r="M51" s="39">
        <f t="shared" si="15"/>
        <v>0</v>
      </c>
      <c r="N51" s="81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2">
        <f t="shared" si="14"/>
        <v>0</v>
      </c>
    </row>
    <row r="52" spans="1:28" s="68" customFormat="1" ht="14.25">
      <c r="A52" s="335"/>
      <c r="B52" s="356"/>
      <c r="C52" s="344"/>
      <c r="D52" s="345"/>
      <c r="E52" s="346"/>
      <c r="F52" s="347"/>
      <c r="G52" s="76" t="s">
        <v>161</v>
      </c>
      <c r="H52" s="69" t="s">
        <v>140</v>
      </c>
      <c r="I52" s="53">
        <v>1025</v>
      </c>
      <c r="J52" s="39">
        <f t="shared" si="13"/>
        <v>1025</v>
      </c>
      <c r="K52" s="66"/>
      <c r="L52" s="39"/>
      <c r="M52" s="70">
        <f t="shared" si="15"/>
        <v>1025</v>
      </c>
      <c r="N52" s="71"/>
      <c r="P52" s="39"/>
      <c r="Q52" s="39"/>
      <c r="R52" s="39"/>
      <c r="S52" s="39"/>
      <c r="T52" s="39"/>
      <c r="U52" s="39"/>
      <c r="V52" s="39"/>
      <c r="W52" s="39">
        <v>794</v>
      </c>
      <c r="X52" s="39"/>
      <c r="Y52" s="39"/>
      <c r="Z52" s="39"/>
      <c r="AA52" s="39">
        <f>199+32</f>
        <v>231</v>
      </c>
      <c r="AB52" s="42">
        <f t="shared" si="14"/>
        <v>0</v>
      </c>
    </row>
    <row r="53" spans="1:28" s="68" customFormat="1" ht="14.25" customHeight="1" hidden="1">
      <c r="A53" s="335"/>
      <c r="B53" s="356"/>
      <c r="C53" s="344"/>
      <c r="D53" s="345"/>
      <c r="E53" s="25">
        <v>133</v>
      </c>
      <c r="F53" s="76" t="s">
        <v>162</v>
      </c>
      <c r="G53" s="52"/>
      <c r="H53" s="69" t="s">
        <v>140</v>
      </c>
      <c r="I53" s="39"/>
      <c r="J53" s="39">
        <f t="shared" si="13"/>
        <v>0</v>
      </c>
      <c r="K53" s="66"/>
      <c r="L53" s="39"/>
      <c r="M53" s="39">
        <f t="shared" si="15"/>
        <v>0</v>
      </c>
      <c r="N53" s="7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2">
        <f t="shared" si="14"/>
        <v>0</v>
      </c>
    </row>
    <row r="54" spans="1:28" s="68" customFormat="1" ht="14.25" customHeight="1" hidden="1">
      <c r="A54" s="335"/>
      <c r="B54" s="356"/>
      <c r="C54" s="341">
        <v>14</v>
      </c>
      <c r="D54" s="354" t="s">
        <v>163</v>
      </c>
      <c r="E54" s="23">
        <v>141</v>
      </c>
      <c r="F54" s="52" t="s">
        <v>164</v>
      </c>
      <c r="G54" s="52"/>
      <c r="H54" s="69" t="s">
        <v>140</v>
      </c>
      <c r="I54" s="39"/>
      <c r="J54" s="39">
        <f t="shared" si="13"/>
        <v>0</v>
      </c>
      <c r="K54" s="66"/>
      <c r="L54" s="39"/>
      <c r="M54" s="39">
        <f t="shared" si="15"/>
        <v>0</v>
      </c>
      <c r="N54" s="71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2">
        <f t="shared" si="14"/>
        <v>0</v>
      </c>
    </row>
    <row r="55" spans="1:28" s="68" customFormat="1" ht="14.25" customHeight="1" hidden="1">
      <c r="A55" s="335"/>
      <c r="B55" s="356"/>
      <c r="C55" s="341"/>
      <c r="D55" s="354"/>
      <c r="E55" s="23">
        <v>142</v>
      </c>
      <c r="F55" s="52" t="s">
        <v>165</v>
      </c>
      <c r="G55" s="52"/>
      <c r="H55" s="69" t="s">
        <v>140</v>
      </c>
      <c r="I55" s="39"/>
      <c r="J55" s="39">
        <f t="shared" si="13"/>
        <v>0</v>
      </c>
      <c r="K55" s="66"/>
      <c r="L55" s="39"/>
      <c r="M55" s="39">
        <f t="shared" si="15"/>
        <v>0</v>
      </c>
      <c r="N55" s="71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42">
        <f t="shared" si="14"/>
        <v>0</v>
      </c>
    </row>
    <row r="56" spans="1:28" s="68" customFormat="1" ht="14.25" customHeight="1" hidden="1">
      <c r="A56" s="335"/>
      <c r="B56" s="356"/>
      <c r="C56" s="341"/>
      <c r="D56" s="354"/>
      <c r="E56" s="23">
        <v>143</v>
      </c>
      <c r="F56" s="52" t="s">
        <v>166</v>
      </c>
      <c r="G56" s="52"/>
      <c r="H56" s="69" t="s">
        <v>140</v>
      </c>
      <c r="I56" s="39"/>
      <c r="J56" s="39">
        <f t="shared" si="13"/>
        <v>0</v>
      </c>
      <c r="K56" s="66"/>
      <c r="L56" s="39"/>
      <c r="M56" s="39">
        <f t="shared" si="15"/>
        <v>0</v>
      </c>
      <c r="N56" s="71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2">
        <f t="shared" si="14"/>
        <v>0</v>
      </c>
    </row>
    <row r="57" spans="1:28" s="68" customFormat="1" ht="14.25" customHeight="1" hidden="1">
      <c r="A57" s="335"/>
      <c r="B57" s="356"/>
      <c r="C57" s="341"/>
      <c r="D57" s="354"/>
      <c r="E57" s="23">
        <v>144</v>
      </c>
      <c r="F57" s="52" t="s">
        <v>167</v>
      </c>
      <c r="G57" s="52"/>
      <c r="H57" s="69" t="s">
        <v>140</v>
      </c>
      <c r="I57" s="39"/>
      <c r="J57" s="39">
        <f t="shared" si="13"/>
        <v>0</v>
      </c>
      <c r="K57" s="66"/>
      <c r="L57" s="39"/>
      <c r="M57" s="39">
        <f t="shared" si="15"/>
        <v>0</v>
      </c>
      <c r="N57" s="71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2">
        <f t="shared" si="14"/>
        <v>0</v>
      </c>
    </row>
    <row r="58" spans="1:28" s="68" customFormat="1" ht="14.25" customHeight="1" hidden="1">
      <c r="A58" s="335"/>
      <c r="B58" s="356"/>
      <c r="C58" s="341"/>
      <c r="D58" s="354"/>
      <c r="E58" s="25" t="s">
        <v>168</v>
      </c>
      <c r="F58" s="76" t="s">
        <v>169</v>
      </c>
      <c r="G58" s="52"/>
      <c r="H58" s="69" t="s">
        <v>140</v>
      </c>
      <c r="I58" s="39"/>
      <c r="J58" s="39">
        <f t="shared" si="13"/>
        <v>0</v>
      </c>
      <c r="K58" s="66"/>
      <c r="L58" s="39"/>
      <c r="M58" s="39">
        <f t="shared" si="15"/>
        <v>0</v>
      </c>
      <c r="N58" s="7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2">
        <f t="shared" si="14"/>
        <v>0</v>
      </c>
    </row>
    <row r="59" spans="1:28" s="68" customFormat="1" ht="14.25">
      <c r="A59" s="335"/>
      <c r="B59" s="356"/>
      <c r="C59" s="344">
        <v>15</v>
      </c>
      <c r="D59" s="345" t="s">
        <v>170</v>
      </c>
      <c r="E59" s="35">
        <v>151</v>
      </c>
      <c r="F59" s="36" t="s">
        <v>171</v>
      </c>
      <c r="G59" s="52" t="s">
        <v>171</v>
      </c>
      <c r="H59" s="69" t="s">
        <v>140</v>
      </c>
      <c r="I59" s="53">
        <v>9975</v>
      </c>
      <c r="J59" s="39">
        <f t="shared" si="13"/>
        <v>9975</v>
      </c>
      <c r="K59" s="66"/>
      <c r="L59" s="39"/>
      <c r="M59" s="70">
        <f t="shared" si="15"/>
        <v>9975</v>
      </c>
      <c r="N59" s="71"/>
      <c r="P59" s="39"/>
      <c r="Q59" s="39">
        <f>654+60</f>
        <v>714</v>
      </c>
      <c r="R59" s="39"/>
      <c r="S59" s="39"/>
      <c r="T59" s="39"/>
      <c r="U59" s="39"/>
      <c r="V59" s="39"/>
      <c r="W59" s="39"/>
      <c r="X59" s="39">
        <v>9261</v>
      </c>
      <c r="Y59" s="39"/>
      <c r="Z59" s="39"/>
      <c r="AA59" s="39"/>
      <c r="AB59" s="42">
        <f t="shared" si="14"/>
        <v>0</v>
      </c>
    </row>
    <row r="60" spans="1:28" s="68" customFormat="1" ht="14.25">
      <c r="A60" s="335"/>
      <c r="B60" s="356"/>
      <c r="C60" s="344"/>
      <c r="D60" s="345"/>
      <c r="E60" s="35">
        <v>152</v>
      </c>
      <c r="F60" s="36" t="s">
        <v>172</v>
      </c>
      <c r="G60" s="52" t="s">
        <v>173</v>
      </c>
      <c r="H60" s="69" t="s">
        <v>140</v>
      </c>
      <c r="I60" s="53">
        <v>12039</v>
      </c>
      <c r="J60" s="39">
        <f t="shared" si="13"/>
        <v>12039</v>
      </c>
      <c r="K60" s="66"/>
      <c r="L60" s="39"/>
      <c r="M60" s="70">
        <f t="shared" si="15"/>
        <v>12039</v>
      </c>
      <c r="N60" s="71"/>
      <c r="P60" s="39">
        <f>12039+519</f>
        <v>12558</v>
      </c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>
        <v>-519</v>
      </c>
      <c r="AB60" s="42">
        <f t="shared" si="14"/>
        <v>0</v>
      </c>
    </row>
    <row r="61" spans="1:28" s="68" customFormat="1" ht="14.25" customHeight="1" hidden="1">
      <c r="A61" s="335"/>
      <c r="B61" s="356"/>
      <c r="C61" s="344"/>
      <c r="D61" s="345"/>
      <c r="E61" s="23" t="s">
        <v>174</v>
      </c>
      <c r="F61" s="52" t="s">
        <v>175</v>
      </c>
      <c r="G61" s="52"/>
      <c r="H61" s="69" t="s">
        <v>140</v>
      </c>
      <c r="I61" s="53"/>
      <c r="J61" s="39">
        <f t="shared" si="13"/>
        <v>0</v>
      </c>
      <c r="K61" s="66"/>
      <c r="L61" s="39"/>
      <c r="M61" s="39">
        <f t="shared" si="15"/>
        <v>0</v>
      </c>
      <c r="N61" s="7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2">
        <f t="shared" si="14"/>
        <v>0</v>
      </c>
    </row>
    <row r="62" spans="1:28" s="68" customFormat="1" ht="28.5" customHeight="1" hidden="1">
      <c r="A62" s="335"/>
      <c r="B62" s="356"/>
      <c r="C62" s="341">
        <v>16</v>
      </c>
      <c r="D62" s="354" t="s">
        <v>176</v>
      </c>
      <c r="E62" s="357">
        <v>161</v>
      </c>
      <c r="F62" s="359" t="s">
        <v>177</v>
      </c>
      <c r="G62" s="82" t="s">
        <v>178</v>
      </c>
      <c r="H62" s="69" t="s">
        <v>140</v>
      </c>
      <c r="I62" s="53"/>
      <c r="J62" s="39">
        <f t="shared" si="13"/>
        <v>0</v>
      </c>
      <c r="K62" s="66"/>
      <c r="L62" s="39"/>
      <c r="M62" s="39">
        <f t="shared" si="15"/>
        <v>0</v>
      </c>
      <c r="N62" s="7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2">
        <f t="shared" si="14"/>
        <v>0</v>
      </c>
    </row>
    <row r="63" spans="1:28" s="68" customFormat="1" ht="14.25">
      <c r="A63" s="335"/>
      <c r="B63" s="356"/>
      <c r="C63" s="341"/>
      <c r="D63" s="354"/>
      <c r="E63" s="358"/>
      <c r="F63" s="360"/>
      <c r="G63" s="82" t="s">
        <v>179</v>
      </c>
      <c r="H63" s="69" t="s">
        <v>140</v>
      </c>
      <c r="I63" s="53">
        <v>7032</v>
      </c>
      <c r="J63" s="39">
        <f t="shared" si="13"/>
        <v>7032</v>
      </c>
      <c r="K63" s="66"/>
      <c r="L63" s="39"/>
      <c r="M63" s="70">
        <f t="shared" si="15"/>
        <v>7032</v>
      </c>
      <c r="N63" s="71"/>
      <c r="P63" s="39">
        <f>592*2</f>
        <v>1184</v>
      </c>
      <c r="Q63" s="39">
        <v>592</v>
      </c>
      <c r="R63" s="39">
        <v>592</v>
      </c>
      <c r="S63" s="39">
        <v>592</v>
      </c>
      <c r="T63" s="39">
        <v>592</v>
      </c>
      <c r="U63" s="39">
        <v>592</v>
      </c>
      <c r="V63" s="39">
        <v>592</v>
      </c>
      <c r="W63" s="39">
        <v>592</v>
      </c>
      <c r="X63" s="39">
        <v>592</v>
      </c>
      <c r="Y63" s="39">
        <v>592</v>
      </c>
      <c r="Z63" s="39">
        <v>520</v>
      </c>
      <c r="AA63" s="39"/>
      <c r="AB63" s="42">
        <f t="shared" si="14"/>
        <v>0</v>
      </c>
    </row>
    <row r="64" spans="1:28" s="68" customFormat="1" ht="14.25">
      <c r="A64" s="335"/>
      <c r="B64" s="356"/>
      <c r="C64" s="341"/>
      <c r="D64" s="354"/>
      <c r="E64" s="358"/>
      <c r="F64" s="360"/>
      <c r="G64" s="82" t="s">
        <v>180</v>
      </c>
      <c r="H64" s="69" t="s">
        <v>140</v>
      </c>
      <c r="I64" s="53">
        <v>1117</v>
      </c>
      <c r="J64" s="39">
        <f t="shared" si="13"/>
        <v>1117</v>
      </c>
      <c r="K64" s="66"/>
      <c r="L64" s="39"/>
      <c r="M64" s="70">
        <f t="shared" si="15"/>
        <v>1117</v>
      </c>
      <c r="N64" s="71"/>
      <c r="P64" s="39"/>
      <c r="Q64" s="39">
        <v>104</v>
      </c>
      <c r="R64" s="39">
        <v>104</v>
      </c>
      <c r="S64" s="39">
        <v>104</v>
      </c>
      <c r="T64" s="39">
        <v>104</v>
      </c>
      <c r="U64" s="39">
        <v>104</v>
      </c>
      <c r="V64" s="39">
        <v>104</v>
      </c>
      <c r="W64" s="39">
        <v>104</v>
      </c>
      <c r="X64" s="39">
        <v>104</v>
      </c>
      <c r="Y64" s="39">
        <v>104</v>
      </c>
      <c r="Z64" s="39">
        <v>104</v>
      </c>
      <c r="AA64" s="39">
        <v>77</v>
      </c>
      <c r="AB64" s="42">
        <f t="shared" si="14"/>
        <v>0</v>
      </c>
    </row>
    <row r="65" spans="1:28" s="68" customFormat="1" ht="14.25">
      <c r="A65" s="335"/>
      <c r="B65" s="356"/>
      <c r="C65" s="341"/>
      <c r="D65" s="354"/>
      <c r="E65" s="364"/>
      <c r="F65" s="361"/>
      <c r="G65" s="82" t="s">
        <v>181</v>
      </c>
      <c r="H65" s="69" t="s">
        <v>140</v>
      </c>
      <c r="I65" s="53">
        <v>425</v>
      </c>
      <c r="J65" s="39">
        <f t="shared" si="13"/>
        <v>425</v>
      </c>
      <c r="K65" s="66"/>
      <c r="L65" s="39"/>
      <c r="M65" s="70">
        <f t="shared" si="15"/>
        <v>425</v>
      </c>
      <c r="N65" s="71"/>
      <c r="P65" s="39">
        <f>35.5*2</f>
        <v>71</v>
      </c>
      <c r="Q65" s="39">
        <v>36</v>
      </c>
      <c r="R65" s="39">
        <v>35</v>
      </c>
      <c r="S65" s="39">
        <v>36</v>
      </c>
      <c r="T65" s="39">
        <v>35</v>
      </c>
      <c r="U65" s="39">
        <v>36</v>
      </c>
      <c r="V65" s="39">
        <v>35</v>
      </c>
      <c r="W65" s="39">
        <v>36</v>
      </c>
      <c r="X65" s="39">
        <v>35</v>
      </c>
      <c r="Y65" s="39">
        <v>36</v>
      </c>
      <c r="Z65" s="39">
        <v>34</v>
      </c>
      <c r="AA65" s="39"/>
      <c r="AB65" s="42">
        <f t="shared" si="14"/>
        <v>0</v>
      </c>
    </row>
    <row r="66" spans="1:28" s="68" customFormat="1" ht="13.5" customHeight="1">
      <c r="A66" s="335"/>
      <c r="B66" s="356"/>
      <c r="C66" s="341"/>
      <c r="D66" s="354"/>
      <c r="E66" s="44">
        <v>162</v>
      </c>
      <c r="F66" s="45" t="s">
        <v>182</v>
      </c>
      <c r="G66" s="83" t="s">
        <v>183</v>
      </c>
      <c r="H66" s="69" t="s">
        <v>140</v>
      </c>
      <c r="I66" s="53"/>
      <c r="J66" s="39">
        <f t="shared" si="13"/>
        <v>0</v>
      </c>
      <c r="K66" s="66"/>
      <c r="L66" s="39"/>
      <c r="M66" s="39">
        <f t="shared" si="15"/>
        <v>0</v>
      </c>
      <c r="N66" s="71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2">
        <f t="shared" si="14"/>
        <v>0</v>
      </c>
    </row>
    <row r="67" spans="1:28" s="68" customFormat="1" ht="14.25">
      <c r="A67" s="335"/>
      <c r="B67" s="356"/>
      <c r="C67" s="341"/>
      <c r="D67" s="354"/>
      <c r="E67" s="84">
        <v>164</v>
      </c>
      <c r="F67" s="45" t="s">
        <v>184</v>
      </c>
      <c r="G67" s="76" t="s">
        <v>185</v>
      </c>
      <c r="H67" s="69" t="s">
        <v>140</v>
      </c>
      <c r="I67" s="53"/>
      <c r="J67" s="39">
        <f t="shared" si="13"/>
        <v>0</v>
      </c>
      <c r="K67" s="66"/>
      <c r="L67" s="39"/>
      <c r="M67" s="39">
        <f t="shared" si="15"/>
        <v>0</v>
      </c>
      <c r="N67" s="71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2">
        <f t="shared" si="14"/>
        <v>0</v>
      </c>
    </row>
    <row r="68" spans="1:28" s="68" customFormat="1" ht="14.25" customHeight="1" hidden="1">
      <c r="A68" s="335"/>
      <c r="B68" s="356"/>
      <c r="C68" s="341">
        <v>17</v>
      </c>
      <c r="D68" s="354" t="s">
        <v>186</v>
      </c>
      <c r="E68" s="23">
        <v>171</v>
      </c>
      <c r="F68" s="52" t="s">
        <v>187</v>
      </c>
      <c r="G68" s="52"/>
      <c r="H68" s="69" t="s">
        <v>140</v>
      </c>
      <c r="I68" s="53"/>
      <c r="J68" s="39">
        <f t="shared" si="13"/>
        <v>0</v>
      </c>
      <c r="K68" s="66"/>
      <c r="L68" s="39"/>
      <c r="M68" s="39">
        <f t="shared" si="15"/>
        <v>0</v>
      </c>
      <c r="N68" s="71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2">
        <f t="shared" si="14"/>
        <v>0</v>
      </c>
    </row>
    <row r="69" spans="1:28" s="68" customFormat="1" ht="14.25" customHeight="1" hidden="1">
      <c r="A69" s="335"/>
      <c r="B69" s="356"/>
      <c r="C69" s="341"/>
      <c r="D69" s="354"/>
      <c r="E69" s="23">
        <v>172</v>
      </c>
      <c r="F69" s="52" t="s">
        <v>188</v>
      </c>
      <c r="G69" s="52"/>
      <c r="H69" s="69" t="s">
        <v>140</v>
      </c>
      <c r="I69" s="53"/>
      <c r="J69" s="39">
        <f t="shared" si="13"/>
        <v>0</v>
      </c>
      <c r="K69" s="66"/>
      <c r="L69" s="39"/>
      <c r="M69" s="39">
        <f t="shared" si="15"/>
        <v>0</v>
      </c>
      <c r="N69" s="71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2">
        <f t="shared" si="14"/>
        <v>0</v>
      </c>
    </row>
    <row r="70" spans="1:29" s="68" customFormat="1" ht="14.25">
      <c r="A70" s="335"/>
      <c r="B70" s="356"/>
      <c r="C70" s="344">
        <v>18</v>
      </c>
      <c r="D70" s="345" t="s">
        <v>189</v>
      </c>
      <c r="E70" s="346">
        <v>181</v>
      </c>
      <c r="F70" s="347" t="s">
        <v>190</v>
      </c>
      <c r="G70" s="83" t="s">
        <v>191</v>
      </c>
      <c r="H70" s="69" t="s">
        <v>140</v>
      </c>
      <c r="I70" s="53">
        <v>5713</v>
      </c>
      <c r="J70" s="39">
        <f t="shared" si="13"/>
        <v>5713</v>
      </c>
      <c r="K70" s="66"/>
      <c r="L70" s="39"/>
      <c r="M70" s="70">
        <f t="shared" si="15"/>
        <v>5713</v>
      </c>
      <c r="N70" s="71"/>
      <c r="P70" s="39"/>
      <c r="Q70" s="39">
        <f>ROUND($M$70/12,0)+1</f>
        <v>477</v>
      </c>
      <c r="R70" s="39">
        <f aca="true" t="shared" si="16" ref="R70:Z70">ROUND($M$70/12,0)</f>
        <v>476</v>
      </c>
      <c r="S70" s="39">
        <f t="shared" si="16"/>
        <v>476</v>
      </c>
      <c r="T70" s="39">
        <f t="shared" si="16"/>
        <v>476</v>
      </c>
      <c r="U70" s="39">
        <f t="shared" si="16"/>
        <v>476</v>
      </c>
      <c r="V70" s="39">
        <f t="shared" si="16"/>
        <v>476</v>
      </c>
      <c r="W70" s="39">
        <f t="shared" si="16"/>
        <v>476</v>
      </c>
      <c r="X70" s="39">
        <f t="shared" si="16"/>
        <v>476</v>
      </c>
      <c r="Y70" s="39">
        <f t="shared" si="16"/>
        <v>476</v>
      </c>
      <c r="Z70" s="39">
        <f t="shared" si="16"/>
        <v>476</v>
      </c>
      <c r="AA70" s="39">
        <f>ROUND($M$70/12*2,0)</f>
        <v>952</v>
      </c>
      <c r="AB70" s="42">
        <f t="shared" si="14"/>
        <v>0</v>
      </c>
      <c r="AC70" s="68" t="s">
        <v>192</v>
      </c>
    </row>
    <row r="71" spans="1:29" s="68" customFormat="1" ht="13.5">
      <c r="A71" s="335"/>
      <c r="B71" s="356"/>
      <c r="C71" s="344"/>
      <c r="D71" s="345"/>
      <c r="E71" s="346"/>
      <c r="F71" s="347"/>
      <c r="G71" s="83" t="s">
        <v>193</v>
      </c>
      <c r="H71" s="69" t="s">
        <v>140</v>
      </c>
      <c r="I71" s="53">
        <v>444</v>
      </c>
      <c r="J71" s="39">
        <f t="shared" si="13"/>
        <v>444</v>
      </c>
      <c r="K71" s="66"/>
      <c r="L71" s="39"/>
      <c r="M71" s="39">
        <f t="shared" si="15"/>
        <v>444</v>
      </c>
      <c r="N71" s="71"/>
      <c r="P71" s="39">
        <v>245</v>
      </c>
      <c r="Q71" s="39">
        <v>18</v>
      </c>
      <c r="R71" s="39"/>
      <c r="S71" s="39"/>
      <c r="T71" s="39"/>
      <c r="U71" s="39"/>
      <c r="V71" s="39"/>
      <c r="W71" s="39">
        <v>4</v>
      </c>
      <c r="X71" s="39">
        <v>177</v>
      </c>
      <c r="Y71" s="39"/>
      <c r="Z71" s="39"/>
      <c r="AA71" s="39"/>
      <c r="AB71" s="42">
        <f t="shared" si="14"/>
        <v>0</v>
      </c>
      <c r="AC71" s="68" t="s">
        <v>192</v>
      </c>
    </row>
    <row r="72" spans="1:29" s="68" customFormat="1" ht="13.5">
      <c r="A72" s="335"/>
      <c r="B72" s="356"/>
      <c r="C72" s="344"/>
      <c r="D72" s="345"/>
      <c r="E72" s="346"/>
      <c r="F72" s="347"/>
      <c r="G72" s="83" t="s">
        <v>194</v>
      </c>
      <c r="H72" s="69" t="s">
        <v>140</v>
      </c>
      <c r="I72" s="53">
        <v>2743</v>
      </c>
      <c r="J72" s="39">
        <f t="shared" si="13"/>
        <v>2743</v>
      </c>
      <c r="K72" s="66"/>
      <c r="L72" s="39"/>
      <c r="M72" s="70">
        <f t="shared" si="15"/>
        <v>2743</v>
      </c>
      <c r="N72" s="71"/>
      <c r="P72" s="39">
        <f>231*2</f>
        <v>462</v>
      </c>
      <c r="Q72" s="39">
        <v>231</v>
      </c>
      <c r="R72" s="39">
        <v>231</v>
      </c>
      <c r="S72" s="39">
        <v>223</v>
      </c>
      <c r="T72" s="39">
        <v>231</v>
      </c>
      <c r="U72" s="39">
        <v>231</v>
      </c>
      <c r="V72" s="39">
        <v>231</v>
      </c>
      <c r="W72" s="39">
        <v>231</v>
      </c>
      <c r="X72" s="39">
        <v>231</v>
      </c>
      <c r="Y72" s="39">
        <v>231</v>
      </c>
      <c r="Z72" s="39">
        <v>210</v>
      </c>
      <c r="AA72" s="39"/>
      <c r="AB72" s="42">
        <f t="shared" si="14"/>
        <v>0</v>
      </c>
      <c r="AC72" s="68" t="s">
        <v>192</v>
      </c>
    </row>
    <row r="73" spans="1:28" s="68" customFormat="1" ht="13.5">
      <c r="A73" s="335"/>
      <c r="B73" s="356"/>
      <c r="C73" s="344"/>
      <c r="D73" s="345"/>
      <c r="E73" s="346"/>
      <c r="F73" s="347"/>
      <c r="G73" s="83" t="s">
        <v>195</v>
      </c>
      <c r="H73" s="69" t="s">
        <v>140</v>
      </c>
      <c r="I73" s="53">
        <v>1117</v>
      </c>
      <c r="J73" s="39">
        <f t="shared" si="13"/>
        <v>1117</v>
      </c>
      <c r="K73" s="66"/>
      <c r="L73" s="39"/>
      <c r="M73" s="70">
        <f t="shared" si="15"/>
        <v>1117</v>
      </c>
      <c r="N73" s="71"/>
      <c r="P73" s="39"/>
      <c r="Q73" s="39">
        <v>123</v>
      </c>
      <c r="R73" s="39">
        <v>123</v>
      </c>
      <c r="S73" s="39">
        <v>123</v>
      </c>
      <c r="T73" s="39">
        <v>123</v>
      </c>
      <c r="U73" s="39">
        <v>123</v>
      </c>
      <c r="V73" s="39">
        <v>123</v>
      </c>
      <c r="W73" s="39">
        <v>123</v>
      </c>
      <c r="X73" s="39">
        <v>123</v>
      </c>
      <c r="Y73" s="39">
        <v>123</v>
      </c>
      <c r="Z73" s="39">
        <v>10</v>
      </c>
      <c r="AA73" s="39"/>
      <c r="AB73" s="42">
        <f t="shared" si="14"/>
        <v>0</v>
      </c>
    </row>
    <row r="74" spans="1:28" s="68" customFormat="1" ht="27" customHeight="1" hidden="1">
      <c r="A74" s="335"/>
      <c r="B74" s="356"/>
      <c r="C74" s="344"/>
      <c r="D74" s="345"/>
      <c r="E74" s="23">
        <v>182</v>
      </c>
      <c r="F74" s="52" t="s">
        <v>196</v>
      </c>
      <c r="G74" s="52"/>
      <c r="H74" s="69" t="s">
        <v>140</v>
      </c>
      <c r="I74" s="53"/>
      <c r="J74" s="39">
        <f t="shared" si="13"/>
        <v>0</v>
      </c>
      <c r="K74" s="66"/>
      <c r="L74" s="39"/>
      <c r="M74" s="39">
        <f t="shared" si="15"/>
        <v>0</v>
      </c>
      <c r="N74" s="71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42">
        <f t="shared" si="14"/>
        <v>0</v>
      </c>
    </row>
    <row r="75" spans="1:28" s="68" customFormat="1" ht="13.5" customHeight="1" hidden="1">
      <c r="A75" s="335"/>
      <c r="B75" s="356"/>
      <c r="C75" s="344"/>
      <c r="D75" s="345"/>
      <c r="E75" s="25">
        <v>183</v>
      </c>
      <c r="F75" s="76" t="s">
        <v>197</v>
      </c>
      <c r="G75" s="52"/>
      <c r="H75" s="69" t="s">
        <v>140</v>
      </c>
      <c r="I75" s="53"/>
      <c r="J75" s="39">
        <f t="shared" si="13"/>
        <v>0</v>
      </c>
      <c r="K75" s="66"/>
      <c r="L75" s="39"/>
      <c r="M75" s="39">
        <f t="shared" si="15"/>
        <v>0</v>
      </c>
      <c r="N75" s="71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42">
        <f t="shared" si="14"/>
        <v>0</v>
      </c>
    </row>
    <row r="76" spans="1:28" s="68" customFormat="1" ht="13.5" customHeight="1" hidden="1">
      <c r="A76" s="335"/>
      <c r="B76" s="356"/>
      <c r="C76" s="344"/>
      <c r="D76" s="345"/>
      <c r="E76" s="23">
        <v>185</v>
      </c>
      <c r="F76" s="52" t="s">
        <v>198</v>
      </c>
      <c r="G76" s="52"/>
      <c r="H76" s="69" t="s">
        <v>140</v>
      </c>
      <c r="I76" s="53"/>
      <c r="J76" s="39">
        <f t="shared" si="13"/>
        <v>0</v>
      </c>
      <c r="K76" s="66"/>
      <c r="L76" s="39"/>
      <c r="M76" s="39">
        <f t="shared" si="15"/>
        <v>0</v>
      </c>
      <c r="N76" s="71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42">
        <f t="shared" si="14"/>
        <v>0</v>
      </c>
    </row>
    <row r="77" spans="1:28" s="68" customFormat="1" ht="13.5" customHeight="1" hidden="1">
      <c r="A77" s="335"/>
      <c r="B77" s="356"/>
      <c r="C77" s="344"/>
      <c r="D77" s="345"/>
      <c r="E77" s="23">
        <v>187</v>
      </c>
      <c r="F77" s="52" t="s">
        <v>199</v>
      </c>
      <c r="G77" s="52"/>
      <c r="H77" s="69" t="s">
        <v>140</v>
      </c>
      <c r="I77" s="53"/>
      <c r="J77" s="39">
        <f t="shared" si="13"/>
        <v>0</v>
      </c>
      <c r="K77" s="66"/>
      <c r="L77" s="39"/>
      <c r="M77" s="39">
        <f t="shared" si="15"/>
        <v>0</v>
      </c>
      <c r="N77" s="71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42">
        <f t="shared" si="14"/>
        <v>0</v>
      </c>
    </row>
    <row r="78" spans="1:28" s="68" customFormat="1" ht="13.5" customHeight="1" hidden="1">
      <c r="A78" s="335"/>
      <c r="B78" s="356"/>
      <c r="C78" s="344"/>
      <c r="D78" s="345"/>
      <c r="E78" s="23">
        <v>188</v>
      </c>
      <c r="F78" s="52" t="s">
        <v>200</v>
      </c>
      <c r="G78" s="52"/>
      <c r="H78" s="69" t="s">
        <v>140</v>
      </c>
      <c r="I78" s="53"/>
      <c r="J78" s="39">
        <f t="shared" si="13"/>
        <v>0</v>
      </c>
      <c r="K78" s="66"/>
      <c r="L78" s="39"/>
      <c r="M78" s="39">
        <f t="shared" si="15"/>
        <v>0</v>
      </c>
      <c r="N78" s="71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42">
        <f t="shared" si="14"/>
        <v>0</v>
      </c>
    </row>
    <row r="79" spans="1:28" s="68" customFormat="1" ht="14.25" customHeight="1" hidden="1">
      <c r="A79" s="335"/>
      <c r="B79" s="356"/>
      <c r="C79" s="344"/>
      <c r="D79" s="345"/>
      <c r="E79" s="346" t="s">
        <v>201</v>
      </c>
      <c r="F79" s="347" t="s">
        <v>202</v>
      </c>
      <c r="G79" s="76" t="s">
        <v>203</v>
      </c>
      <c r="H79" s="69" t="s">
        <v>140</v>
      </c>
      <c r="I79" s="53"/>
      <c r="J79" s="39">
        <f t="shared" si="13"/>
        <v>0</v>
      </c>
      <c r="K79" s="66"/>
      <c r="L79" s="39"/>
      <c r="M79" s="39">
        <f t="shared" si="15"/>
        <v>0</v>
      </c>
      <c r="N79" s="71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42">
        <f t="shared" si="14"/>
        <v>0</v>
      </c>
    </row>
    <row r="80" spans="1:28" s="68" customFormat="1" ht="13.5">
      <c r="A80" s="335"/>
      <c r="B80" s="356"/>
      <c r="C80" s="344"/>
      <c r="D80" s="345"/>
      <c r="E80" s="346"/>
      <c r="F80" s="347"/>
      <c r="G80" s="52" t="s">
        <v>204</v>
      </c>
      <c r="H80" s="69" t="s">
        <v>140</v>
      </c>
      <c r="I80" s="53">
        <v>384</v>
      </c>
      <c r="J80" s="39">
        <f t="shared" si="13"/>
        <v>384</v>
      </c>
      <c r="K80" s="66"/>
      <c r="L80" s="39"/>
      <c r="M80" s="39">
        <f t="shared" si="15"/>
        <v>384</v>
      </c>
      <c r="N80" s="71"/>
      <c r="P80" s="39">
        <v>32</v>
      </c>
      <c r="Q80" s="39">
        <v>32</v>
      </c>
      <c r="R80" s="39">
        <v>32</v>
      </c>
      <c r="S80" s="39">
        <v>32</v>
      </c>
      <c r="T80" s="39">
        <v>32</v>
      </c>
      <c r="U80" s="39">
        <v>32</v>
      </c>
      <c r="V80" s="39">
        <v>32</v>
      </c>
      <c r="W80" s="39">
        <v>32</v>
      </c>
      <c r="X80" s="39">
        <v>32</v>
      </c>
      <c r="Y80" s="39">
        <v>32</v>
      </c>
      <c r="Z80" s="39">
        <v>32</v>
      </c>
      <c r="AA80" s="39">
        <v>32</v>
      </c>
      <c r="AB80" s="42">
        <f t="shared" si="14"/>
        <v>0</v>
      </c>
    </row>
    <row r="81" spans="1:28" s="68" customFormat="1" ht="14.25" customHeight="1" hidden="1">
      <c r="A81" s="381"/>
      <c r="B81" s="382"/>
      <c r="C81" s="74">
        <v>19</v>
      </c>
      <c r="D81" s="75" t="s">
        <v>205</v>
      </c>
      <c r="E81" s="23">
        <v>191</v>
      </c>
      <c r="F81" s="52" t="s">
        <v>206</v>
      </c>
      <c r="G81" s="52"/>
      <c r="H81" s="25"/>
      <c r="I81" s="39"/>
      <c r="J81" s="39"/>
      <c r="K81" s="66"/>
      <c r="L81" s="39"/>
      <c r="M81" s="27">
        <f>I81+L81</f>
        <v>0</v>
      </c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</row>
    <row r="82" spans="1:30" s="68" customFormat="1" ht="14.25" customHeight="1">
      <c r="A82" s="365">
        <v>2</v>
      </c>
      <c r="B82" s="368" t="s">
        <v>306</v>
      </c>
      <c r="C82" s="338" t="s">
        <v>207</v>
      </c>
      <c r="D82" s="339"/>
      <c r="E82" s="339"/>
      <c r="F82" s="339"/>
      <c r="G82" s="339"/>
      <c r="H82" s="85"/>
      <c r="I82" s="55">
        <f>SUM(I83:I116)</f>
        <v>3651</v>
      </c>
      <c r="J82" s="55">
        <f>SUM(J83:J116)</f>
        <v>3651</v>
      </c>
      <c r="K82" s="55">
        <f>SUM(K83:K116)</f>
        <v>0</v>
      </c>
      <c r="L82" s="55">
        <f>SUM(L83:L116)</f>
        <v>1702</v>
      </c>
      <c r="M82" s="56">
        <f>SUM(M83:M116)</f>
        <v>5353</v>
      </c>
      <c r="P82" s="55">
        <f aca="true" t="shared" si="17" ref="P82:AB82">SUM(P83:P116)</f>
        <v>583</v>
      </c>
      <c r="Q82" s="55">
        <f t="shared" si="17"/>
        <v>392</v>
      </c>
      <c r="R82" s="55">
        <f t="shared" si="17"/>
        <v>393</v>
      </c>
      <c r="S82" s="55">
        <f t="shared" si="17"/>
        <v>488</v>
      </c>
      <c r="T82" s="55">
        <f t="shared" si="17"/>
        <v>398</v>
      </c>
      <c r="U82" s="55">
        <f t="shared" si="17"/>
        <v>386</v>
      </c>
      <c r="V82" s="55">
        <f t="shared" si="17"/>
        <v>742</v>
      </c>
      <c r="W82" s="55">
        <f t="shared" si="17"/>
        <v>387</v>
      </c>
      <c r="X82" s="55">
        <f t="shared" si="17"/>
        <v>397</v>
      </c>
      <c r="Y82" s="55">
        <f t="shared" si="17"/>
        <v>421</v>
      </c>
      <c r="Z82" s="55">
        <f t="shared" si="17"/>
        <v>386</v>
      </c>
      <c r="AA82" s="55">
        <f t="shared" si="17"/>
        <v>380</v>
      </c>
      <c r="AB82" s="55">
        <f t="shared" si="17"/>
        <v>0</v>
      </c>
      <c r="AC82" s="86"/>
      <c r="AD82" s="86"/>
    </row>
    <row r="83" spans="1:29" s="68" customFormat="1" ht="13.5" customHeight="1" hidden="1">
      <c r="A83" s="366"/>
      <c r="B83" s="369"/>
      <c r="C83" s="341">
        <v>21</v>
      </c>
      <c r="D83" s="354" t="s">
        <v>208</v>
      </c>
      <c r="E83" s="25">
        <v>211</v>
      </c>
      <c r="F83" s="76" t="s">
        <v>209</v>
      </c>
      <c r="G83" s="52"/>
      <c r="H83" s="25"/>
      <c r="I83" s="39"/>
      <c r="J83" s="39"/>
      <c r="K83" s="66"/>
      <c r="L83" s="39"/>
      <c r="M83" s="27">
        <f>I83+L83</f>
        <v>0</v>
      </c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86"/>
    </row>
    <row r="84" spans="1:29" s="68" customFormat="1" ht="13.5">
      <c r="A84" s="366"/>
      <c r="B84" s="369"/>
      <c r="C84" s="341"/>
      <c r="D84" s="354"/>
      <c r="E84" s="35">
        <v>212</v>
      </c>
      <c r="F84" s="36" t="s">
        <v>210</v>
      </c>
      <c r="G84" s="52" t="s">
        <v>26</v>
      </c>
      <c r="H84" s="25"/>
      <c r="I84" s="87">
        <v>800</v>
      </c>
      <c r="J84" s="39">
        <f aca="true" t="shared" si="18" ref="J84:J100">SUM(I84:I84)</f>
        <v>800</v>
      </c>
      <c r="K84" s="38"/>
      <c r="L84" s="87">
        <v>412</v>
      </c>
      <c r="M84" s="27">
        <f>SUM(J84:L84)</f>
        <v>1212</v>
      </c>
      <c r="P84" s="39">
        <f>ROUND($M$84/12,0)</f>
        <v>101</v>
      </c>
      <c r="Q84" s="39">
        <f aca="true" t="shared" si="19" ref="Q84:Z84">ROUND($M$84/12,0)</f>
        <v>101</v>
      </c>
      <c r="R84" s="39">
        <f t="shared" si="19"/>
        <v>101</v>
      </c>
      <c r="S84" s="39">
        <f t="shared" si="19"/>
        <v>101</v>
      </c>
      <c r="T84" s="39">
        <f t="shared" si="19"/>
        <v>101</v>
      </c>
      <c r="U84" s="39">
        <f t="shared" si="19"/>
        <v>101</v>
      </c>
      <c r="V84" s="39">
        <f t="shared" si="19"/>
        <v>101</v>
      </c>
      <c r="W84" s="39">
        <f t="shared" si="19"/>
        <v>101</v>
      </c>
      <c r="X84" s="39">
        <f t="shared" si="19"/>
        <v>101</v>
      </c>
      <c r="Y84" s="39">
        <f t="shared" si="19"/>
        <v>101</v>
      </c>
      <c r="Z84" s="39">
        <f t="shared" si="19"/>
        <v>101</v>
      </c>
      <c r="AA84" s="39">
        <f>ROUND($M$84/12,0)</f>
        <v>101</v>
      </c>
      <c r="AB84" s="42">
        <f aca="true" t="shared" si="20" ref="AB84:AB107">SUM(P84:AA84)-M84</f>
        <v>0</v>
      </c>
      <c r="AC84" s="86"/>
    </row>
    <row r="85" spans="1:29" s="68" customFormat="1" ht="14.25" customHeight="1" hidden="1">
      <c r="A85" s="366"/>
      <c r="B85" s="369"/>
      <c r="C85" s="341"/>
      <c r="D85" s="354"/>
      <c r="E85" s="23">
        <v>213</v>
      </c>
      <c r="F85" s="52" t="s">
        <v>211</v>
      </c>
      <c r="G85" s="52"/>
      <c r="H85" s="25"/>
      <c r="I85" s="87"/>
      <c r="J85" s="39">
        <f t="shared" si="18"/>
        <v>0</v>
      </c>
      <c r="K85" s="38"/>
      <c r="L85" s="87"/>
      <c r="M85" s="27">
        <f aca="true" t="shared" si="21" ref="M85:M108"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2">
        <f t="shared" si="20"/>
        <v>0</v>
      </c>
      <c r="AC85" s="86"/>
    </row>
    <row r="86" spans="1:29" s="68" customFormat="1" ht="13.5">
      <c r="A86" s="366"/>
      <c r="B86" s="369"/>
      <c r="C86" s="341"/>
      <c r="D86" s="354"/>
      <c r="E86" s="35">
        <v>214</v>
      </c>
      <c r="F86" s="36" t="s">
        <v>212</v>
      </c>
      <c r="G86" s="52" t="s">
        <v>27</v>
      </c>
      <c r="H86" s="25"/>
      <c r="I86" s="87">
        <v>200</v>
      </c>
      <c r="J86" s="39">
        <f t="shared" si="18"/>
        <v>200</v>
      </c>
      <c r="K86" s="38"/>
      <c r="L86" s="87">
        <v>50</v>
      </c>
      <c r="M86" s="27">
        <f t="shared" si="21"/>
        <v>250</v>
      </c>
      <c r="P86" s="39">
        <f>ROUND($M$86/12,0)</f>
        <v>21</v>
      </c>
      <c r="Q86" s="39">
        <f aca="true" t="shared" si="22" ref="Q86:Z86">ROUND($M$86/12,0)</f>
        <v>21</v>
      </c>
      <c r="R86" s="39">
        <f t="shared" si="22"/>
        <v>21</v>
      </c>
      <c r="S86" s="39">
        <f t="shared" si="22"/>
        <v>21</v>
      </c>
      <c r="T86" s="39">
        <f t="shared" si="22"/>
        <v>21</v>
      </c>
      <c r="U86" s="39">
        <f t="shared" si="22"/>
        <v>21</v>
      </c>
      <c r="V86" s="39">
        <f t="shared" si="22"/>
        <v>21</v>
      </c>
      <c r="W86" s="39">
        <f t="shared" si="22"/>
        <v>21</v>
      </c>
      <c r="X86" s="39">
        <f t="shared" si="22"/>
        <v>21</v>
      </c>
      <c r="Y86" s="39">
        <f t="shared" si="22"/>
        <v>21</v>
      </c>
      <c r="Z86" s="39">
        <f t="shared" si="22"/>
        <v>21</v>
      </c>
      <c r="AA86" s="39">
        <f>ROUND($M$86/12,0)-2</f>
        <v>19</v>
      </c>
      <c r="AB86" s="42">
        <f t="shared" si="20"/>
        <v>0</v>
      </c>
      <c r="AC86" s="86"/>
    </row>
    <row r="87" spans="1:29" s="68" customFormat="1" ht="14.25" customHeight="1">
      <c r="A87" s="366"/>
      <c r="B87" s="369"/>
      <c r="C87" s="341"/>
      <c r="D87" s="354"/>
      <c r="E87" s="23">
        <v>217</v>
      </c>
      <c r="F87" s="52" t="s">
        <v>213</v>
      </c>
      <c r="G87" s="52" t="s">
        <v>213</v>
      </c>
      <c r="H87" s="25"/>
      <c r="I87" s="87"/>
      <c r="J87" s="39">
        <f t="shared" si="18"/>
        <v>0</v>
      </c>
      <c r="K87" s="38"/>
      <c r="L87" s="87">
        <v>50</v>
      </c>
      <c r="M87" s="27">
        <f t="shared" si="21"/>
        <v>50</v>
      </c>
      <c r="P87" s="39">
        <f>ROUNDDOWN($M$87/12,0)</f>
        <v>4</v>
      </c>
      <c r="Q87" s="39">
        <f aca="true" t="shared" si="23" ref="Q87:AA87">ROUNDDOWN($M$87/12,0)</f>
        <v>4</v>
      </c>
      <c r="R87" s="39">
        <f>ROUNDDOWN($M$87/12,0)+2</f>
        <v>6</v>
      </c>
      <c r="S87" s="39">
        <f t="shared" si="23"/>
        <v>4</v>
      </c>
      <c r="T87" s="39">
        <f t="shared" si="23"/>
        <v>4</v>
      </c>
      <c r="U87" s="39">
        <f t="shared" si="23"/>
        <v>4</v>
      </c>
      <c r="V87" s="39">
        <f t="shared" si="23"/>
        <v>4</v>
      </c>
      <c r="W87" s="39">
        <f t="shared" si="23"/>
        <v>4</v>
      </c>
      <c r="X87" s="39">
        <f t="shared" si="23"/>
        <v>4</v>
      </c>
      <c r="Y87" s="39">
        <f t="shared" si="23"/>
        <v>4</v>
      </c>
      <c r="Z87" s="39">
        <f t="shared" si="23"/>
        <v>4</v>
      </c>
      <c r="AA87" s="39">
        <f t="shared" si="23"/>
        <v>4</v>
      </c>
      <c r="AB87" s="42">
        <f t="shared" si="20"/>
        <v>0</v>
      </c>
      <c r="AC87" s="86"/>
    </row>
    <row r="88" spans="1:29" s="68" customFormat="1" ht="13.5">
      <c r="A88" s="366"/>
      <c r="B88" s="369"/>
      <c r="C88" s="344">
        <v>22</v>
      </c>
      <c r="D88" s="345" t="s">
        <v>214</v>
      </c>
      <c r="E88" s="35">
        <v>221</v>
      </c>
      <c r="F88" s="36" t="s">
        <v>215</v>
      </c>
      <c r="G88" s="76" t="s">
        <v>28</v>
      </c>
      <c r="H88" s="25"/>
      <c r="I88" s="87">
        <v>28</v>
      </c>
      <c r="J88" s="39">
        <f t="shared" si="18"/>
        <v>28</v>
      </c>
      <c r="K88" s="38"/>
      <c r="L88" s="87"/>
      <c r="M88" s="27">
        <f t="shared" si="21"/>
        <v>28</v>
      </c>
      <c r="P88" s="39">
        <f>ROUND($M$88/12,0)+1</f>
        <v>3</v>
      </c>
      <c r="Q88" s="39">
        <f>ROUND($M$88/12,0)</f>
        <v>2</v>
      </c>
      <c r="R88" s="39">
        <f>ROUND($M$88/12,0)</f>
        <v>2</v>
      </c>
      <c r="S88" s="39">
        <f>ROUND($M$88/12,0)+1</f>
        <v>3</v>
      </c>
      <c r="T88" s="39">
        <f>ROUND($M$88/12,0)</f>
        <v>2</v>
      </c>
      <c r="U88" s="39">
        <f>ROUND($M$88/12,0)</f>
        <v>2</v>
      </c>
      <c r="V88" s="39">
        <f>ROUND($M$88/12,0)+1</f>
        <v>3</v>
      </c>
      <c r="W88" s="39">
        <f>ROUND($M$88/12,0)</f>
        <v>2</v>
      </c>
      <c r="X88" s="39">
        <f>ROUND($M$88/12,0)</f>
        <v>2</v>
      </c>
      <c r="Y88" s="39">
        <f>ROUND($M$88/12,0)+1</f>
        <v>3</v>
      </c>
      <c r="Z88" s="39">
        <f>ROUND($M$88/12,0)</f>
        <v>2</v>
      </c>
      <c r="AA88" s="39">
        <f>ROUND($M$88/12,0)</f>
        <v>2</v>
      </c>
      <c r="AB88" s="42">
        <f t="shared" si="20"/>
        <v>0</v>
      </c>
      <c r="AC88" s="86"/>
    </row>
    <row r="89" spans="1:29" s="68" customFormat="1" ht="13.5">
      <c r="A89" s="366"/>
      <c r="B89" s="369"/>
      <c r="C89" s="344"/>
      <c r="D89" s="345"/>
      <c r="E89" s="35">
        <v>222</v>
      </c>
      <c r="F89" s="36" t="s">
        <v>29</v>
      </c>
      <c r="G89" s="76" t="s">
        <v>29</v>
      </c>
      <c r="H89" s="25"/>
      <c r="I89" s="87">
        <v>100</v>
      </c>
      <c r="J89" s="39">
        <f t="shared" si="18"/>
        <v>100</v>
      </c>
      <c r="K89" s="38"/>
      <c r="L89" s="87">
        <v>100</v>
      </c>
      <c r="M89" s="27">
        <f t="shared" si="21"/>
        <v>200</v>
      </c>
      <c r="P89" s="39">
        <f>ROUND($M89/12,0)</f>
        <v>17</v>
      </c>
      <c r="Q89" s="39">
        <f aca="true" t="shared" si="24" ref="Q89:Z89">ROUND($M$89/12,0)</f>
        <v>17</v>
      </c>
      <c r="R89" s="39">
        <f t="shared" si="24"/>
        <v>17</v>
      </c>
      <c r="S89" s="39">
        <f t="shared" si="24"/>
        <v>17</v>
      </c>
      <c r="T89" s="39">
        <f t="shared" si="24"/>
        <v>17</v>
      </c>
      <c r="U89" s="39">
        <f>ROUND($M$89/12,0)-2</f>
        <v>15</v>
      </c>
      <c r="V89" s="39">
        <f t="shared" si="24"/>
        <v>17</v>
      </c>
      <c r="W89" s="39">
        <f t="shared" si="24"/>
        <v>17</v>
      </c>
      <c r="X89" s="39">
        <f t="shared" si="24"/>
        <v>17</v>
      </c>
      <c r="Y89" s="39">
        <f t="shared" si="24"/>
        <v>17</v>
      </c>
      <c r="Z89" s="39">
        <f t="shared" si="24"/>
        <v>17</v>
      </c>
      <c r="AA89" s="39">
        <f>ROUND($M$89/12,0)-2</f>
        <v>15</v>
      </c>
      <c r="AB89" s="42">
        <f t="shared" si="20"/>
        <v>0</v>
      </c>
      <c r="AC89" s="86"/>
    </row>
    <row r="90" spans="1:29" s="68" customFormat="1" ht="13.5">
      <c r="A90" s="366"/>
      <c r="B90" s="369"/>
      <c r="C90" s="344"/>
      <c r="D90" s="345"/>
      <c r="E90" s="35">
        <v>224</v>
      </c>
      <c r="F90" s="36" t="s">
        <v>30</v>
      </c>
      <c r="G90" s="76" t="s">
        <v>30</v>
      </c>
      <c r="H90" s="25"/>
      <c r="I90" s="87"/>
      <c r="J90" s="39">
        <f t="shared" si="18"/>
        <v>0</v>
      </c>
      <c r="K90" s="38"/>
      <c r="L90" s="87"/>
      <c r="M90" s="27">
        <f t="shared" si="21"/>
        <v>0</v>
      </c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42">
        <f t="shared" si="20"/>
        <v>0</v>
      </c>
      <c r="AC90" s="86"/>
    </row>
    <row r="91" spans="1:29" s="68" customFormat="1" ht="27">
      <c r="A91" s="366"/>
      <c r="B91" s="369"/>
      <c r="C91" s="341">
        <v>23</v>
      </c>
      <c r="D91" s="354" t="s">
        <v>216</v>
      </c>
      <c r="E91" s="35">
        <v>231</v>
      </c>
      <c r="F91" s="36" t="s">
        <v>217</v>
      </c>
      <c r="G91" s="82" t="s">
        <v>218</v>
      </c>
      <c r="H91" s="25"/>
      <c r="I91" s="87">
        <v>80</v>
      </c>
      <c r="J91" s="39">
        <f t="shared" si="18"/>
        <v>80</v>
      </c>
      <c r="K91" s="38"/>
      <c r="L91" s="87"/>
      <c r="M91" s="27">
        <f t="shared" si="21"/>
        <v>80</v>
      </c>
      <c r="P91" s="39">
        <f>ROUND($M91/12,0)</f>
        <v>7</v>
      </c>
      <c r="Q91" s="39">
        <f aca="true" t="shared" si="25" ref="Q91:Z91">ROUND($M91/12,0)</f>
        <v>7</v>
      </c>
      <c r="R91" s="39">
        <f t="shared" si="25"/>
        <v>7</v>
      </c>
      <c r="S91" s="39">
        <f t="shared" si="25"/>
        <v>7</v>
      </c>
      <c r="T91" s="39">
        <f t="shared" si="25"/>
        <v>7</v>
      </c>
      <c r="U91" s="39">
        <f>ROUND($M91/12,0)-2</f>
        <v>5</v>
      </c>
      <c r="V91" s="39">
        <f t="shared" si="25"/>
        <v>7</v>
      </c>
      <c r="W91" s="39">
        <f t="shared" si="25"/>
        <v>7</v>
      </c>
      <c r="X91" s="39">
        <f>ROUND($M91/12,0)</f>
        <v>7</v>
      </c>
      <c r="Y91" s="39">
        <f t="shared" si="25"/>
        <v>7</v>
      </c>
      <c r="Z91" s="39">
        <f t="shared" si="25"/>
        <v>7</v>
      </c>
      <c r="AA91" s="39">
        <f>ROUND($M91/12,0)-2</f>
        <v>5</v>
      </c>
      <c r="AB91" s="42">
        <f t="shared" si="20"/>
        <v>0</v>
      </c>
      <c r="AC91" s="86"/>
    </row>
    <row r="92" spans="1:29" s="68" customFormat="1" ht="13.5">
      <c r="A92" s="366"/>
      <c r="B92" s="369"/>
      <c r="C92" s="341"/>
      <c r="D92" s="354"/>
      <c r="E92" s="35">
        <v>236</v>
      </c>
      <c r="F92" s="36" t="s">
        <v>219</v>
      </c>
      <c r="G92" s="83" t="s">
        <v>220</v>
      </c>
      <c r="H92" s="25"/>
      <c r="I92" s="87">
        <v>10</v>
      </c>
      <c r="J92" s="39">
        <f t="shared" si="18"/>
        <v>10</v>
      </c>
      <c r="K92" s="38"/>
      <c r="L92" s="87"/>
      <c r="M92" s="27">
        <f t="shared" si="21"/>
        <v>10</v>
      </c>
      <c r="P92" s="39">
        <v>5</v>
      </c>
      <c r="Q92" s="39"/>
      <c r="R92" s="39"/>
      <c r="S92" s="39"/>
      <c r="T92" s="39"/>
      <c r="U92" s="39"/>
      <c r="V92" s="39">
        <v>5</v>
      </c>
      <c r="W92" s="39"/>
      <c r="X92" s="39"/>
      <c r="Y92" s="39"/>
      <c r="Z92" s="39"/>
      <c r="AA92" s="39"/>
      <c r="AB92" s="42">
        <f t="shared" si="20"/>
        <v>0</v>
      </c>
      <c r="AC92" s="86"/>
    </row>
    <row r="93" spans="1:29" s="68" customFormat="1" ht="13.5" customHeight="1">
      <c r="A93" s="366"/>
      <c r="B93" s="369"/>
      <c r="C93" s="344">
        <v>24</v>
      </c>
      <c r="D93" s="345" t="s">
        <v>221</v>
      </c>
      <c r="E93" s="35">
        <v>241</v>
      </c>
      <c r="F93" s="36" t="s">
        <v>222</v>
      </c>
      <c r="G93" s="52" t="s">
        <v>223</v>
      </c>
      <c r="H93" s="25"/>
      <c r="I93" s="87">
        <v>40</v>
      </c>
      <c r="J93" s="39">
        <f t="shared" si="18"/>
        <v>40</v>
      </c>
      <c r="K93" s="38"/>
      <c r="L93" s="87">
        <v>60</v>
      </c>
      <c r="M93" s="27">
        <f t="shared" si="21"/>
        <v>100</v>
      </c>
      <c r="P93" s="39">
        <v>25</v>
      </c>
      <c r="Q93" s="39"/>
      <c r="R93" s="39"/>
      <c r="S93" s="39">
        <v>25</v>
      </c>
      <c r="T93" s="39"/>
      <c r="U93" s="39"/>
      <c r="V93" s="39">
        <v>25</v>
      </c>
      <c r="W93" s="39"/>
      <c r="X93" s="39"/>
      <c r="Y93" s="39">
        <v>25</v>
      </c>
      <c r="Z93" s="39"/>
      <c r="AA93" s="39"/>
      <c r="AB93" s="42">
        <f t="shared" si="20"/>
        <v>0</v>
      </c>
      <c r="AC93" s="86"/>
    </row>
    <row r="94" spans="1:29" s="68" customFormat="1" ht="13.5">
      <c r="A94" s="366"/>
      <c r="B94" s="369"/>
      <c r="C94" s="344"/>
      <c r="D94" s="345"/>
      <c r="E94" s="35">
        <v>246</v>
      </c>
      <c r="F94" s="36" t="s">
        <v>224</v>
      </c>
      <c r="G94" s="76" t="s">
        <v>31</v>
      </c>
      <c r="H94" s="25"/>
      <c r="I94" s="87">
        <v>10</v>
      </c>
      <c r="J94" s="39">
        <f t="shared" si="18"/>
        <v>10</v>
      </c>
      <c r="K94" s="38"/>
      <c r="L94" s="87"/>
      <c r="M94" s="27">
        <f t="shared" si="21"/>
        <v>10</v>
      </c>
      <c r="P94" s="39"/>
      <c r="Q94" s="39">
        <v>5</v>
      </c>
      <c r="R94" s="39"/>
      <c r="S94" s="39"/>
      <c r="T94" s="39"/>
      <c r="U94" s="39"/>
      <c r="V94" s="39"/>
      <c r="W94" s="39"/>
      <c r="X94" s="39">
        <v>5</v>
      </c>
      <c r="Y94" s="39"/>
      <c r="Z94" s="39"/>
      <c r="AA94" s="39"/>
      <c r="AB94" s="42">
        <f t="shared" si="20"/>
        <v>0</v>
      </c>
      <c r="AC94" s="86"/>
    </row>
    <row r="95" spans="1:29" s="68" customFormat="1" ht="14.25" customHeight="1">
      <c r="A95" s="366"/>
      <c r="B95" s="369"/>
      <c r="C95" s="341">
        <v>25</v>
      </c>
      <c r="D95" s="354" t="s">
        <v>225</v>
      </c>
      <c r="E95" s="35">
        <v>251</v>
      </c>
      <c r="F95" s="36" t="s">
        <v>226</v>
      </c>
      <c r="G95" s="52" t="s">
        <v>227</v>
      </c>
      <c r="H95" s="25"/>
      <c r="I95" s="87"/>
      <c r="J95" s="39">
        <f t="shared" si="18"/>
        <v>0</v>
      </c>
      <c r="K95" s="38"/>
      <c r="L95" s="87"/>
      <c r="M95" s="27">
        <f t="shared" si="21"/>
        <v>0</v>
      </c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42">
        <f t="shared" si="20"/>
        <v>0</v>
      </c>
      <c r="AC95" s="86"/>
    </row>
    <row r="96" spans="1:29" s="68" customFormat="1" ht="13.5">
      <c r="A96" s="366"/>
      <c r="B96" s="369"/>
      <c r="C96" s="341"/>
      <c r="D96" s="354"/>
      <c r="E96" s="35">
        <v>252</v>
      </c>
      <c r="F96" s="36" t="s">
        <v>228</v>
      </c>
      <c r="G96" s="83" t="s">
        <v>229</v>
      </c>
      <c r="H96" s="25"/>
      <c r="I96" s="87">
        <v>200</v>
      </c>
      <c r="J96" s="39">
        <f t="shared" si="18"/>
        <v>200</v>
      </c>
      <c r="K96" s="38"/>
      <c r="L96" s="87">
        <v>300</v>
      </c>
      <c r="M96" s="27">
        <f t="shared" si="21"/>
        <v>500</v>
      </c>
      <c r="P96" s="39">
        <f>ROUND(($M96-60-65)/12,0)+3</f>
        <v>34</v>
      </c>
      <c r="Q96" s="39">
        <f aca="true" t="shared" si="26" ref="Q96:AA96">ROUND(($M96-60-65)/12,0)</f>
        <v>31</v>
      </c>
      <c r="R96" s="39">
        <f t="shared" si="26"/>
        <v>31</v>
      </c>
      <c r="S96" s="39">
        <f t="shared" si="26"/>
        <v>31</v>
      </c>
      <c r="T96" s="39">
        <f t="shared" si="26"/>
        <v>31</v>
      </c>
      <c r="U96" s="39">
        <f t="shared" si="26"/>
        <v>31</v>
      </c>
      <c r="V96" s="39">
        <f>ROUND(($M96-60-65)/12,0)+60+65</f>
        <v>156</v>
      </c>
      <c r="W96" s="39">
        <f t="shared" si="26"/>
        <v>31</v>
      </c>
      <c r="X96" s="39">
        <f>ROUND(($M96-60-65)/12,0)</f>
        <v>31</v>
      </c>
      <c r="Y96" s="39">
        <f t="shared" si="26"/>
        <v>31</v>
      </c>
      <c r="Z96" s="39">
        <f t="shared" si="26"/>
        <v>31</v>
      </c>
      <c r="AA96" s="39">
        <f t="shared" si="26"/>
        <v>31</v>
      </c>
      <c r="AB96" s="42">
        <f t="shared" si="20"/>
        <v>0</v>
      </c>
      <c r="AC96" s="86"/>
    </row>
    <row r="97" spans="1:29" s="68" customFormat="1" ht="27">
      <c r="A97" s="366"/>
      <c r="B97" s="369"/>
      <c r="C97" s="341"/>
      <c r="D97" s="354"/>
      <c r="E97" s="357">
        <v>255</v>
      </c>
      <c r="F97" s="359" t="s">
        <v>230</v>
      </c>
      <c r="G97" s="52" t="s">
        <v>231</v>
      </c>
      <c r="H97" s="25"/>
      <c r="I97" s="87">
        <f>389-9</f>
        <v>380</v>
      </c>
      <c r="J97" s="39">
        <f t="shared" si="18"/>
        <v>380</v>
      </c>
      <c r="K97" s="38"/>
      <c r="L97" s="87">
        <v>98</v>
      </c>
      <c r="M97" s="27">
        <f t="shared" si="21"/>
        <v>478</v>
      </c>
      <c r="P97" s="39">
        <f>ROUND(($M97-80-75)/12,0)</f>
        <v>27</v>
      </c>
      <c r="Q97" s="39">
        <f aca="true" t="shared" si="27" ref="Q97:AA97">ROUND(($M97-80-75)/12,0)</f>
        <v>27</v>
      </c>
      <c r="R97" s="39">
        <f t="shared" si="27"/>
        <v>27</v>
      </c>
      <c r="S97" s="39">
        <f>ROUND(($M97-80-75)/12,0)+75</f>
        <v>102</v>
      </c>
      <c r="T97" s="39">
        <f t="shared" si="27"/>
        <v>27</v>
      </c>
      <c r="U97" s="39">
        <f t="shared" si="27"/>
        <v>27</v>
      </c>
      <c r="V97" s="39">
        <f>ROUND(($M97-80-75)/12,0)+80</f>
        <v>107</v>
      </c>
      <c r="W97" s="39">
        <f>ROUND(($M97-80-75)/12,0)-1</f>
        <v>26</v>
      </c>
      <c r="X97" s="39">
        <f>ROUND(($M97-80-75)/12,0)</f>
        <v>27</v>
      </c>
      <c r="Y97" s="39">
        <f t="shared" si="27"/>
        <v>27</v>
      </c>
      <c r="Z97" s="39">
        <f t="shared" si="27"/>
        <v>27</v>
      </c>
      <c r="AA97" s="39">
        <f t="shared" si="27"/>
        <v>27</v>
      </c>
      <c r="AB97" s="42">
        <f t="shared" si="20"/>
        <v>0</v>
      </c>
      <c r="AC97" s="86"/>
    </row>
    <row r="98" spans="1:29" s="68" customFormat="1" ht="17.25" customHeight="1">
      <c r="A98" s="366"/>
      <c r="B98" s="369"/>
      <c r="C98" s="341"/>
      <c r="D98" s="354"/>
      <c r="E98" s="364"/>
      <c r="F98" s="361"/>
      <c r="G98" s="52" t="s">
        <v>232</v>
      </c>
      <c r="H98" s="25"/>
      <c r="I98" s="87">
        <v>12</v>
      </c>
      <c r="J98" s="39">
        <f t="shared" si="18"/>
        <v>12</v>
      </c>
      <c r="K98" s="38"/>
      <c r="L98" s="87"/>
      <c r="M98" s="27">
        <f t="shared" si="21"/>
        <v>12</v>
      </c>
      <c r="P98" s="39">
        <f aca="true" t="shared" si="28" ref="P98:AA98">ROUND($M98/12,0)</f>
        <v>1</v>
      </c>
      <c r="Q98" s="39">
        <f t="shared" si="28"/>
        <v>1</v>
      </c>
      <c r="R98" s="39">
        <f t="shared" si="28"/>
        <v>1</v>
      </c>
      <c r="S98" s="39">
        <f t="shared" si="28"/>
        <v>1</v>
      </c>
      <c r="T98" s="39">
        <f t="shared" si="28"/>
        <v>1</v>
      </c>
      <c r="U98" s="39">
        <f t="shared" si="28"/>
        <v>1</v>
      </c>
      <c r="V98" s="39">
        <f t="shared" si="28"/>
        <v>1</v>
      </c>
      <c r="W98" s="39">
        <f t="shared" si="28"/>
        <v>1</v>
      </c>
      <c r="X98" s="39">
        <f>ROUND($M98/12,0)</f>
        <v>1</v>
      </c>
      <c r="Y98" s="39">
        <f t="shared" si="28"/>
        <v>1</v>
      </c>
      <c r="Z98" s="39">
        <f t="shared" si="28"/>
        <v>1</v>
      </c>
      <c r="AA98" s="39">
        <f t="shared" si="28"/>
        <v>1</v>
      </c>
      <c r="AB98" s="42">
        <f t="shared" si="20"/>
        <v>0</v>
      </c>
      <c r="AC98" s="86"/>
    </row>
    <row r="99" spans="1:29" s="68" customFormat="1" ht="13.5">
      <c r="A99" s="366"/>
      <c r="B99" s="369"/>
      <c r="C99" s="341"/>
      <c r="D99" s="354"/>
      <c r="E99" s="35">
        <v>256</v>
      </c>
      <c r="F99" s="36" t="s">
        <v>21</v>
      </c>
      <c r="G99" s="76" t="s">
        <v>233</v>
      </c>
      <c r="H99" s="25"/>
      <c r="I99" s="87"/>
      <c r="J99" s="39">
        <f t="shared" si="18"/>
        <v>0</v>
      </c>
      <c r="K99" s="38"/>
      <c r="L99" s="87">
        <v>10</v>
      </c>
      <c r="M99" s="27">
        <f t="shared" si="21"/>
        <v>10</v>
      </c>
      <c r="P99" s="39">
        <v>1</v>
      </c>
      <c r="Q99" s="39">
        <v>1</v>
      </c>
      <c r="R99" s="39">
        <v>1</v>
      </c>
      <c r="S99" s="39">
        <v>1</v>
      </c>
      <c r="T99" s="39">
        <v>1</v>
      </c>
      <c r="U99" s="39"/>
      <c r="V99" s="39">
        <v>1</v>
      </c>
      <c r="W99" s="39">
        <v>1</v>
      </c>
      <c r="X99" s="39">
        <v>1</v>
      </c>
      <c r="Y99" s="39">
        <v>1</v>
      </c>
      <c r="Z99" s="39">
        <v>1</v>
      </c>
      <c r="AA99" s="39"/>
      <c r="AB99" s="42">
        <f t="shared" si="20"/>
        <v>0</v>
      </c>
      <c r="AC99" s="86"/>
    </row>
    <row r="100" spans="1:29" s="68" customFormat="1" ht="13.5">
      <c r="A100" s="366"/>
      <c r="B100" s="369"/>
      <c r="C100" s="341"/>
      <c r="D100" s="354"/>
      <c r="E100" s="357">
        <v>257</v>
      </c>
      <c r="F100" s="359" t="s">
        <v>310</v>
      </c>
      <c r="G100" s="89" t="s">
        <v>234</v>
      </c>
      <c r="H100" s="25"/>
      <c r="I100" s="87">
        <v>45</v>
      </c>
      <c r="J100" s="39">
        <f t="shared" si="18"/>
        <v>45</v>
      </c>
      <c r="K100" s="38"/>
      <c r="L100" s="87">
        <v>261</v>
      </c>
      <c r="M100" s="27">
        <f t="shared" si="21"/>
        <v>306</v>
      </c>
      <c r="P100" s="39">
        <f>ROUND($M100/12,0)</f>
        <v>26</v>
      </c>
      <c r="Q100" s="39">
        <f>ROUND($M100/12,0)</f>
        <v>26</v>
      </c>
      <c r="R100" s="39">
        <f>ROUND($M100/12,0)</f>
        <v>26</v>
      </c>
      <c r="S100" s="39">
        <f>ROUND($M100/12,0)-1</f>
        <v>25</v>
      </c>
      <c r="T100" s="39">
        <f>ROUND($M100/12,0)-1</f>
        <v>25</v>
      </c>
      <c r="U100" s="39">
        <f>ROUND($M100/12,0)-1</f>
        <v>25</v>
      </c>
      <c r="V100" s="39">
        <f>ROUND($M100/12,0)</f>
        <v>26</v>
      </c>
      <c r="W100" s="39">
        <f>ROUND($M100/12,0)</f>
        <v>26</v>
      </c>
      <c r="X100" s="39">
        <f>ROUND($M100/12,0)</f>
        <v>26</v>
      </c>
      <c r="Y100" s="39">
        <f>ROUND($M100/12,0)-1</f>
        <v>25</v>
      </c>
      <c r="Z100" s="39">
        <f>ROUND($M100/12,0)-1</f>
        <v>25</v>
      </c>
      <c r="AA100" s="39">
        <f>ROUND($M100/12,0)-1</f>
        <v>25</v>
      </c>
      <c r="AB100" s="42">
        <f t="shared" si="20"/>
        <v>0</v>
      </c>
      <c r="AC100" s="86"/>
    </row>
    <row r="101" spans="1:29" s="68" customFormat="1" ht="13.5">
      <c r="A101" s="366"/>
      <c r="B101" s="369"/>
      <c r="C101" s="341"/>
      <c r="D101" s="354"/>
      <c r="E101" s="364"/>
      <c r="F101" s="361"/>
      <c r="G101" s="89" t="s">
        <v>235</v>
      </c>
      <c r="H101" s="25"/>
      <c r="I101" s="87">
        <v>41</v>
      </c>
      <c r="J101" s="39">
        <f aca="true" t="shared" si="29" ref="J101:J107">SUM(I101:I101)</f>
        <v>41</v>
      </c>
      <c r="K101" s="38"/>
      <c r="L101" s="87"/>
      <c r="M101" s="27">
        <f t="shared" si="21"/>
        <v>41</v>
      </c>
      <c r="P101" s="39">
        <f>ROUND($M101/12,0)+1</f>
        <v>4</v>
      </c>
      <c r="Q101" s="39">
        <f>ROUND($M101/12,0)</f>
        <v>3</v>
      </c>
      <c r="R101" s="39">
        <f>ROUND($M101/12,0)+1</f>
        <v>4</v>
      </c>
      <c r="S101" s="39">
        <f>ROUND($M101/12,0)</f>
        <v>3</v>
      </c>
      <c r="T101" s="39">
        <f>ROUND($M101/12,0)</f>
        <v>3</v>
      </c>
      <c r="U101" s="39">
        <f>ROUND($M101/12,0)+1</f>
        <v>4</v>
      </c>
      <c r="V101" s="39">
        <f>ROUND($M101/12,0)</f>
        <v>3</v>
      </c>
      <c r="W101" s="39">
        <f>ROUND($M101/12,0)</f>
        <v>3</v>
      </c>
      <c r="X101" s="39">
        <f>ROUND($M101/12,0)+1</f>
        <v>4</v>
      </c>
      <c r="Y101" s="39">
        <f>ROUND($M101/12,0)</f>
        <v>3</v>
      </c>
      <c r="Z101" s="39">
        <f>ROUND($M101/12,0)</f>
        <v>3</v>
      </c>
      <c r="AA101" s="39">
        <f>ROUND($M101/12,0)+1</f>
        <v>4</v>
      </c>
      <c r="AB101" s="42">
        <f t="shared" si="20"/>
        <v>0</v>
      </c>
      <c r="AC101" s="86"/>
    </row>
    <row r="102" spans="1:29" s="68" customFormat="1" ht="21.75" customHeight="1">
      <c r="A102" s="366"/>
      <c r="B102" s="369"/>
      <c r="C102" s="362">
        <v>27</v>
      </c>
      <c r="D102" s="362" t="s">
        <v>320</v>
      </c>
      <c r="E102" s="35">
        <v>276</v>
      </c>
      <c r="F102" s="36" t="s">
        <v>236</v>
      </c>
      <c r="G102" s="76" t="s">
        <v>237</v>
      </c>
      <c r="H102" s="25"/>
      <c r="I102" s="87"/>
      <c r="J102" s="39">
        <f t="shared" si="29"/>
        <v>0</v>
      </c>
      <c r="K102" s="38"/>
      <c r="L102" s="87">
        <v>1</v>
      </c>
      <c r="M102" s="27">
        <f t="shared" si="21"/>
        <v>1</v>
      </c>
      <c r="P102" s="39"/>
      <c r="Q102" s="39"/>
      <c r="R102" s="39"/>
      <c r="S102" s="39"/>
      <c r="T102" s="39"/>
      <c r="U102" s="39">
        <v>1</v>
      </c>
      <c r="V102" s="39"/>
      <c r="W102" s="39"/>
      <c r="X102" s="39"/>
      <c r="Y102" s="39"/>
      <c r="Z102" s="39"/>
      <c r="AA102" s="39"/>
      <c r="AB102" s="42">
        <f t="shared" si="20"/>
        <v>0</v>
      </c>
      <c r="AC102" s="86"/>
    </row>
    <row r="103" spans="1:29" s="68" customFormat="1" ht="13.5">
      <c r="A103" s="366"/>
      <c r="B103" s="369"/>
      <c r="C103" s="362"/>
      <c r="D103" s="362"/>
      <c r="E103" s="357">
        <v>279</v>
      </c>
      <c r="F103" s="359" t="s">
        <v>238</v>
      </c>
      <c r="G103" s="76" t="s">
        <v>239</v>
      </c>
      <c r="H103" s="25"/>
      <c r="I103" s="87">
        <v>300</v>
      </c>
      <c r="J103" s="39">
        <f t="shared" si="29"/>
        <v>300</v>
      </c>
      <c r="K103" s="38"/>
      <c r="L103" s="87"/>
      <c r="M103" s="27">
        <f t="shared" si="21"/>
        <v>300</v>
      </c>
      <c r="P103" s="39">
        <f>ROUND($M103/12,0)</f>
        <v>25</v>
      </c>
      <c r="Q103" s="39">
        <f aca="true" t="shared" si="30" ref="Q103:AA103">ROUND($M103/12,0)</f>
        <v>25</v>
      </c>
      <c r="R103" s="39">
        <f t="shared" si="30"/>
        <v>25</v>
      </c>
      <c r="S103" s="39">
        <f t="shared" si="30"/>
        <v>25</v>
      </c>
      <c r="T103" s="39">
        <f t="shared" si="30"/>
        <v>25</v>
      </c>
      <c r="U103" s="39">
        <f t="shared" si="30"/>
        <v>25</v>
      </c>
      <c r="V103" s="39">
        <f t="shared" si="30"/>
        <v>25</v>
      </c>
      <c r="W103" s="39">
        <f t="shared" si="30"/>
        <v>25</v>
      </c>
      <c r="X103" s="39">
        <f>ROUND($M103/12,0)</f>
        <v>25</v>
      </c>
      <c r="Y103" s="39">
        <f t="shared" si="30"/>
        <v>25</v>
      </c>
      <c r="Z103" s="39">
        <f t="shared" si="30"/>
        <v>25</v>
      </c>
      <c r="AA103" s="39">
        <f t="shared" si="30"/>
        <v>25</v>
      </c>
      <c r="AB103" s="42">
        <f t="shared" si="20"/>
        <v>0</v>
      </c>
      <c r="AC103" s="86"/>
    </row>
    <row r="104" spans="1:29" s="68" customFormat="1" ht="13.5">
      <c r="A104" s="366"/>
      <c r="B104" s="369"/>
      <c r="C104" s="362"/>
      <c r="D104" s="362"/>
      <c r="E104" s="364"/>
      <c r="F104" s="361"/>
      <c r="G104" s="76" t="s">
        <v>240</v>
      </c>
      <c r="H104" s="25"/>
      <c r="I104" s="87"/>
      <c r="J104" s="39">
        <f t="shared" si="29"/>
        <v>0</v>
      </c>
      <c r="K104" s="38"/>
      <c r="L104" s="87"/>
      <c r="M104" s="27">
        <f t="shared" si="21"/>
        <v>0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42">
        <f t="shared" si="20"/>
        <v>0</v>
      </c>
      <c r="AC104" s="86"/>
    </row>
    <row r="105" spans="1:29" s="68" customFormat="1" ht="14.25" customHeight="1">
      <c r="A105" s="366"/>
      <c r="B105" s="369"/>
      <c r="C105" s="362"/>
      <c r="D105" s="362"/>
      <c r="E105" s="23" t="s">
        <v>241</v>
      </c>
      <c r="F105" s="52" t="s">
        <v>242</v>
      </c>
      <c r="G105" s="52"/>
      <c r="H105" s="25"/>
      <c r="I105" s="90"/>
      <c r="J105" s="39">
        <f t="shared" si="29"/>
        <v>0</v>
      </c>
      <c r="K105" s="66"/>
      <c r="L105" s="88"/>
      <c r="M105" s="27">
        <f t="shared" si="21"/>
        <v>0</v>
      </c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42">
        <f t="shared" si="20"/>
        <v>0</v>
      </c>
      <c r="AC105" s="86"/>
    </row>
    <row r="106" spans="1:29" s="68" customFormat="1" ht="13.5">
      <c r="A106" s="366"/>
      <c r="B106" s="369"/>
      <c r="C106" s="362"/>
      <c r="D106" s="362"/>
      <c r="E106" s="358" t="s">
        <v>318</v>
      </c>
      <c r="F106" s="360" t="s">
        <v>319</v>
      </c>
      <c r="G106" s="72" t="s">
        <v>243</v>
      </c>
      <c r="H106" s="25"/>
      <c r="I106" s="87"/>
      <c r="J106" s="39">
        <f t="shared" si="29"/>
        <v>0</v>
      </c>
      <c r="K106" s="38"/>
      <c r="L106" s="87">
        <v>360</v>
      </c>
      <c r="M106" s="27">
        <f t="shared" si="21"/>
        <v>360</v>
      </c>
      <c r="P106" s="39">
        <f>ROUND($M106/13.5*2.5,0)</f>
        <v>67</v>
      </c>
      <c r="Q106" s="39">
        <f>ROUND($M106/13.5,0)</f>
        <v>27</v>
      </c>
      <c r="R106" s="39">
        <f aca="true" t="shared" si="31" ref="R106:Z106">ROUND($M106/13.5,0)</f>
        <v>27</v>
      </c>
      <c r="S106" s="39">
        <f t="shared" si="31"/>
        <v>27</v>
      </c>
      <c r="T106" s="39">
        <f t="shared" si="31"/>
        <v>27</v>
      </c>
      <c r="U106" s="39">
        <f t="shared" si="31"/>
        <v>27</v>
      </c>
      <c r="V106" s="39">
        <f t="shared" si="31"/>
        <v>27</v>
      </c>
      <c r="W106" s="39">
        <f t="shared" si="31"/>
        <v>27</v>
      </c>
      <c r="X106" s="39">
        <f>ROUND($M106/13.5,0)</f>
        <v>27</v>
      </c>
      <c r="Y106" s="39">
        <f t="shared" si="31"/>
        <v>27</v>
      </c>
      <c r="Z106" s="39">
        <f t="shared" si="31"/>
        <v>27</v>
      </c>
      <c r="AA106" s="39">
        <f>ROUND($M106/13.5,0)-4</f>
        <v>23</v>
      </c>
      <c r="AB106" s="42">
        <f t="shared" si="20"/>
        <v>0</v>
      </c>
      <c r="AC106" s="86"/>
    </row>
    <row r="107" spans="1:29" s="68" customFormat="1" ht="27">
      <c r="A107" s="366"/>
      <c r="B107" s="369"/>
      <c r="C107" s="362"/>
      <c r="D107" s="362"/>
      <c r="E107" s="358"/>
      <c r="F107" s="360"/>
      <c r="G107" s="72" t="s">
        <v>244</v>
      </c>
      <c r="H107" s="25"/>
      <c r="I107" s="87">
        <v>1080</v>
      </c>
      <c r="J107" s="39">
        <f t="shared" si="29"/>
        <v>1080</v>
      </c>
      <c r="K107" s="38"/>
      <c r="L107" s="87"/>
      <c r="M107" s="27">
        <f t="shared" si="21"/>
        <v>1080</v>
      </c>
      <c r="P107" s="39">
        <f>ROUND($M107/13.5,0)*2.5</f>
        <v>200</v>
      </c>
      <c r="Q107" s="39">
        <f>ROUND($M107/13.5,0)</f>
        <v>80</v>
      </c>
      <c r="R107" s="39">
        <f aca="true" t="shared" si="32" ref="R107:Z107">ROUND($M107/13.5,0)</f>
        <v>80</v>
      </c>
      <c r="S107" s="39">
        <f t="shared" si="32"/>
        <v>80</v>
      </c>
      <c r="T107" s="39">
        <f t="shared" si="32"/>
        <v>80</v>
      </c>
      <c r="U107" s="39">
        <f t="shared" si="32"/>
        <v>80</v>
      </c>
      <c r="V107" s="39">
        <f t="shared" si="32"/>
        <v>80</v>
      </c>
      <c r="W107" s="39">
        <f t="shared" si="32"/>
        <v>80</v>
      </c>
      <c r="X107" s="39">
        <f>ROUND($M107/13.5,0)</f>
        <v>80</v>
      </c>
      <c r="Y107" s="39">
        <f t="shared" si="32"/>
        <v>80</v>
      </c>
      <c r="Z107" s="39">
        <f t="shared" si="32"/>
        <v>80</v>
      </c>
      <c r="AA107" s="39">
        <f>ROUND($M107/13.5,0)</f>
        <v>80</v>
      </c>
      <c r="AB107" s="42">
        <f t="shared" si="20"/>
        <v>0</v>
      </c>
      <c r="AC107" s="86"/>
    </row>
    <row r="108" spans="1:29" s="68" customFormat="1" ht="14.25" customHeight="1">
      <c r="A108" s="366"/>
      <c r="B108" s="369"/>
      <c r="C108" s="363"/>
      <c r="D108" s="363"/>
      <c r="E108" s="35" t="s">
        <v>245</v>
      </c>
      <c r="F108" s="36" t="s">
        <v>246</v>
      </c>
      <c r="G108" s="91" t="s">
        <v>247</v>
      </c>
      <c r="H108" s="25"/>
      <c r="I108" s="87">
        <v>94</v>
      </c>
      <c r="J108" s="39">
        <f aca="true" t="shared" si="33" ref="J108:J116">SUM(I108:I108)</f>
        <v>94</v>
      </c>
      <c r="K108" s="66"/>
      <c r="L108" s="39"/>
      <c r="M108" s="27">
        <f t="shared" si="21"/>
        <v>94</v>
      </c>
      <c r="P108" s="39"/>
      <c r="Q108" s="39"/>
      <c r="R108" s="39"/>
      <c r="S108" s="39"/>
      <c r="T108" s="39"/>
      <c r="U108" s="39"/>
      <c r="V108" s="39">
        <v>94</v>
      </c>
      <c r="W108" s="39"/>
      <c r="X108" s="39"/>
      <c r="Y108" s="39"/>
      <c r="Z108" s="39"/>
      <c r="AA108" s="39"/>
      <c r="AB108" s="42">
        <f aca="true" t="shared" si="34" ref="AB108:AB116">SUM(P108:AA108)-M108</f>
        <v>0</v>
      </c>
      <c r="AC108" s="86"/>
    </row>
    <row r="109" spans="1:29" s="68" customFormat="1" ht="41.25">
      <c r="A109" s="366"/>
      <c r="B109" s="369"/>
      <c r="C109" s="344">
        <v>28</v>
      </c>
      <c r="D109" s="345" t="s">
        <v>321</v>
      </c>
      <c r="E109" s="346">
        <v>285</v>
      </c>
      <c r="F109" s="347" t="s">
        <v>248</v>
      </c>
      <c r="G109" s="82" t="s">
        <v>249</v>
      </c>
      <c r="H109" s="25"/>
      <c r="I109" s="87"/>
      <c r="J109" s="39">
        <f t="shared" si="33"/>
        <v>0</v>
      </c>
      <c r="K109" s="38"/>
      <c r="L109" s="38"/>
      <c r="M109" s="27">
        <f aca="true" t="shared" si="35" ref="M109:M116">SUM(J109:L109)</f>
        <v>0</v>
      </c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42">
        <f t="shared" si="34"/>
        <v>0</v>
      </c>
      <c r="AC109" s="86"/>
    </row>
    <row r="110" spans="1:29" s="68" customFormat="1" ht="13.5">
      <c r="A110" s="366"/>
      <c r="B110" s="369"/>
      <c r="C110" s="344"/>
      <c r="D110" s="345"/>
      <c r="E110" s="346"/>
      <c r="F110" s="347"/>
      <c r="G110" s="83" t="s">
        <v>250</v>
      </c>
      <c r="H110" s="25"/>
      <c r="I110" s="87"/>
      <c r="J110" s="39">
        <f t="shared" si="33"/>
        <v>0</v>
      </c>
      <c r="K110" s="38"/>
      <c r="L110" s="38"/>
      <c r="M110" s="27">
        <f t="shared" si="35"/>
        <v>0</v>
      </c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42">
        <f t="shared" si="34"/>
        <v>0</v>
      </c>
      <c r="AC110" s="86"/>
    </row>
    <row r="111" spans="1:29" s="68" customFormat="1" ht="13.5">
      <c r="A111" s="366"/>
      <c r="B111" s="369"/>
      <c r="C111" s="344"/>
      <c r="D111" s="345"/>
      <c r="E111" s="357">
        <v>287</v>
      </c>
      <c r="F111" s="359" t="s">
        <v>251</v>
      </c>
      <c r="G111" s="83" t="s">
        <v>252</v>
      </c>
      <c r="H111" s="25"/>
      <c r="I111" s="87">
        <v>23</v>
      </c>
      <c r="J111" s="39">
        <f t="shared" si="33"/>
        <v>23</v>
      </c>
      <c r="K111" s="38"/>
      <c r="L111" s="38"/>
      <c r="M111" s="27">
        <f t="shared" si="35"/>
        <v>23</v>
      </c>
      <c r="P111" s="39"/>
      <c r="Q111" s="39"/>
      <c r="R111" s="39">
        <v>3</v>
      </c>
      <c r="S111" s="39"/>
      <c r="T111" s="39">
        <v>11</v>
      </c>
      <c r="U111" s="39">
        <v>3</v>
      </c>
      <c r="V111" s="39"/>
      <c r="W111" s="39"/>
      <c r="X111" s="39">
        <v>3</v>
      </c>
      <c r="Y111" s="39"/>
      <c r="Z111" s="39"/>
      <c r="AA111" s="39">
        <v>3</v>
      </c>
      <c r="AB111" s="42">
        <f t="shared" si="34"/>
        <v>0</v>
      </c>
      <c r="AC111" s="86"/>
    </row>
    <row r="112" spans="1:29" s="68" customFormat="1" ht="13.5">
      <c r="A112" s="366"/>
      <c r="B112" s="369"/>
      <c r="C112" s="344"/>
      <c r="D112" s="345"/>
      <c r="E112" s="358"/>
      <c r="F112" s="360"/>
      <c r="G112" s="83" t="s">
        <v>253</v>
      </c>
      <c r="H112" s="25"/>
      <c r="I112" s="87">
        <v>25</v>
      </c>
      <c r="J112" s="39">
        <f t="shared" si="33"/>
        <v>25</v>
      </c>
      <c r="K112" s="38"/>
      <c r="L112" s="38"/>
      <c r="M112" s="27">
        <f t="shared" si="35"/>
        <v>25</v>
      </c>
      <c r="P112" s="39"/>
      <c r="Q112" s="39"/>
      <c r="R112" s="39"/>
      <c r="S112" s="39"/>
      <c r="T112" s="39"/>
      <c r="U112" s="39"/>
      <c r="V112" s="39">
        <v>25</v>
      </c>
      <c r="W112" s="39"/>
      <c r="X112" s="39"/>
      <c r="Y112" s="39"/>
      <c r="Z112" s="39"/>
      <c r="AA112" s="39"/>
      <c r="AB112" s="42">
        <f t="shared" si="34"/>
        <v>0</v>
      </c>
      <c r="AC112" s="86"/>
    </row>
    <row r="113" spans="1:29" s="68" customFormat="1" ht="13.5">
      <c r="A113" s="366"/>
      <c r="B113" s="369"/>
      <c r="C113" s="344"/>
      <c r="D113" s="345"/>
      <c r="E113" s="35">
        <v>289</v>
      </c>
      <c r="F113" s="36" t="s">
        <v>254</v>
      </c>
      <c r="G113" s="83" t="s">
        <v>255</v>
      </c>
      <c r="H113" s="25"/>
      <c r="I113" s="87"/>
      <c r="J113" s="39">
        <f t="shared" si="33"/>
        <v>0</v>
      </c>
      <c r="K113" s="38"/>
      <c r="L113" s="38"/>
      <c r="M113" s="27">
        <f t="shared" si="35"/>
        <v>0</v>
      </c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2">
        <f t="shared" si="34"/>
        <v>0</v>
      </c>
      <c r="AC113" s="86"/>
    </row>
    <row r="114" spans="1:29" s="68" customFormat="1" ht="27">
      <c r="A114" s="366"/>
      <c r="B114" s="369"/>
      <c r="C114" s="344"/>
      <c r="D114" s="345"/>
      <c r="E114" s="44" t="s">
        <v>256</v>
      </c>
      <c r="F114" s="45" t="s">
        <v>257</v>
      </c>
      <c r="G114" s="76" t="s">
        <v>258</v>
      </c>
      <c r="H114" s="25"/>
      <c r="I114" s="87">
        <v>9</v>
      </c>
      <c r="J114" s="39">
        <f t="shared" si="33"/>
        <v>9</v>
      </c>
      <c r="K114" s="38"/>
      <c r="L114" s="38"/>
      <c r="M114" s="27">
        <f t="shared" si="35"/>
        <v>9</v>
      </c>
      <c r="P114" s="39"/>
      <c r="Q114" s="39"/>
      <c r="R114" s="39"/>
      <c r="S114" s="39"/>
      <c r="T114" s="39"/>
      <c r="U114" s="39"/>
      <c r="V114" s="39"/>
      <c r="W114" s="39"/>
      <c r="X114" s="39"/>
      <c r="Y114" s="39">
        <v>9</v>
      </c>
      <c r="Z114" s="39"/>
      <c r="AA114" s="39"/>
      <c r="AB114" s="42">
        <f t="shared" si="34"/>
        <v>0</v>
      </c>
      <c r="AC114" s="86"/>
    </row>
    <row r="115" spans="1:29" s="68" customFormat="1" ht="13.5">
      <c r="A115" s="366"/>
      <c r="B115" s="369"/>
      <c r="C115" s="344"/>
      <c r="D115" s="345"/>
      <c r="E115" s="35" t="s">
        <v>259</v>
      </c>
      <c r="F115" s="36" t="s">
        <v>311</v>
      </c>
      <c r="G115" s="83" t="s">
        <v>260</v>
      </c>
      <c r="H115" s="25"/>
      <c r="I115" s="87">
        <v>99</v>
      </c>
      <c r="J115" s="39">
        <f t="shared" si="33"/>
        <v>99</v>
      </c>
      <c r="K115" s="38"/>
      <c r="L115" s="38"/>
      <c r="M115" s="27">
        <f t="shared" si="35"/>
        <v>99</v>
      </c>
      <c r="P115" s="39">
        <f>ROUND($M115/12,0)+1</f>
        <v>9</v>
      </c>
      <c r="Q115" s="39">
        <f aca="true" t="shared" si="36" ref="Q115:Z115">ROUND($M115/12,0)</f>
        <v>8</v>
      </c>
      <c r="R115" s="39">
        <f t="shared" si="36"/>
        <v>8</v>
      </c>
      <c r="S115" s="39">
        <f t="shared" si="36"/>
        <v>8</v>
      </c>
      <c r="T115" s="39">
        <f>ROUND($M115/12,0)+1</f>
        <v>9</v>
      </c>
      <c r="U115" s="39">
        <f t="shared" si="36"/>
        <v>8</v>
      </c>
      <c r="V115" s="39">
        <f t="shared" si="36"/>
        <v>8</v>
      </c>
      <c r="W115" s="39">
        <f t="shared" si="36"/>
        <v>8</v>
      </c>
      <c r="X115" s="39">
        <f>ROUND($M115/12,0)+1</f>
        <v>9</v>
      </c>
      <c r="Y115" s="39">
        <f t="shared" si="36"/>
        <v>8</v>
      </c>
      <c r="Z115" s="39">
        <f t="shared" si="36"/>
        <v>8</v>
      </c>
      <c r="AA115" s="39">
        <f>ROUND($M115/12,0)</f>
        <v>8</v>
      </c>
      <c r="AB115" s="42">
        <f t="shared" si="34"/>
        <v>0</v>
      </c>
      <c r="AC115" s="86"/>
    </row>
    <row r="116" spans="1:29" s="68" customFormat="1" ht="27">
      <c r="A116" s="367"/>
      <c r="B116" s="370"/>
      <c r="C116" s="74">
        <v>29</v>
      </c>
      <c r="D116" s="75" t="s">
        <v>261</v>
      </c>
      <c r="E116" s="35">
        <v>291</v>
      </c>
      <c r="F116" s="36" t="s">
        <v>261</v>
      </c>
      <c r="G116" s="83" t="s">
        <v>262</v>
      </c>
      <c r="H116" s="25"/>
      <c r="I116" s="87">
        <v>75</v>
      </c>
      <c r="J116" s="39">
        <f t="shared" si="33"/>
        <v>75</v>
      </c>
      <c r="K116" s="66"/>
      <c r="L116" s="39"/>
      <c r="M116" s="27">
        <f t="shared" si="35"/>
        <v>75</v>
      </c>
      <c r="P116" s="39">
        <v>6</v>
      </c>
      <c r="Q116" s="39">
        <v>6</v>
      </c>
      <c r="R116" s="39">
        <v>6</v>
      </c>
      <c r="S116" s="39">
        <v>7</v>
      </c>
      <c r="T116" s="39">
        <v>6</v>
      </c>
      <c r="U116" s="39">
        <v>6</v>
      </c>
      <c r="V116" s="39">
        <v>6</v>
      </c>
      <c r="W116" s="39">
        <v>7</v>
      </c>
      <c r="X116" s="39">
        <v>6</v>
      </c>
      <c r="Y116" s="39">
        <v>6</v>
      </c>
      <c r="Z116" s="39">
        <v>6</v>
      </c>
      <c r="AA116" s="39">
        <v>7</v>
      </c>
      <c r="AB116" s="42">
        <f t="shared" si="34"/>
        <v>0</v>
      </c>
      <c r="AC116" s="86"/>
    </row>
    <row r="117" spans="1:28" s="68" customFormat="1" ht="16.5" customHeight="1">
      <c r="A117" s="334">
        <v>3</v>
      </c>
      <c r="B117" s="355" t="s">
        <v>307</v>
      </c>
      <c r="C117" s="338" t="s">
        <v>263</v>
      </c>
      <c r="D117" s="339"/>
      <c r="E117" s="339"/>
      <c r="F117" s="339"/>
      <c r="G117" s="340"/>
      <c r="H117" s="92"/>
      <c r="I117" s="43">
        <f>SUM(I118:I127)</f>
        <v>800</v>
      </c>
      <c r="J117" s="43">
        <f>SUM(J118:J127)</f>
        <v>800</v>
      </c>
      <c r="K117" s="43">
        <f>SUM(K118:K127)</f>
        <v>0</v>
      </c>
      <c r="L117" s="43">
        <f>SUM(L118:L127)</f>
        <v>328</v>
      </c>
      <c r="M117" s="32">
        <f>SUM(M118:M127)</f>
        <v>1128</v>
      </c>
      <c r="P117" s="43">
        <f aca="true" t="shared" si="37" ref="P117:AB117">SUM(P118:P127)</f>
        <v>91</v>
      </c>
      <c r="Q117" s="43">
        <f t="shared" si="37"/>
        <v>82</v>
      </c>
      <c r="R117" s="43">
        <f t="shared" si="37"/>
        <v>73</v>
      </c>
      <c r="S117" s="43">
        <f t="shared" si="37"/>
        <v>71</v>
      </c>
      <c r="T117" s="43">
        <f t="shared" si="37"/>
        <v>150</v>
      </c>
      <c r="U117" s="43">
        <f t="shared" si="37"/>
        <v>223</v>
      </c>
      <c r="V117" s="43">
        <f t="shared" si="37"/>
        <v>72</v>
      </c>
      <c r="W117" s="43">
        <f t="shared" si="37"/>
        <v>70</v>
      </c>
      <c r="X117" s="43">
        <f t="shared" si="37"/>
        <v>82</v>
      </c>
      <c r="Y117" s="43">
        <f t="shared" si="37"/>
        <v>71</v>
      </c>
      <c r="Z117" s="43">
        <f t="shared" si="37"/>
        <v>71</v>
      </c>
      <c r="AA117" s="43">
        <f t="shared" si="37"/>
        <v>72</v>
      </c>
      <c r="AB117" s="43">
        <f t="shared" si="37"/>
        <v>0</v>
      </c>
    </row>
    <row r="118" spans="1:28" s="68" customFormat="1" ht="27">
      <c r="A118" s="335"/>
      <c r="B118" s="356"/>
      <c r="C118" s="344">
        <v>31</v>
      </c>
      <c r="D118" s="345" t="s">
        <v>264</v>
      </c>
      <c r="E118" s="35">
        <v>311</v>
      </c>
      <c r="F118" s="36" t="s">
        <v>265</v>
      </c>
      <c r="G118" s="83" t="s">
        <v>266</v>
      </c>
      <c r="H118" s="25"/>
      <c r="I118" s="87"/>
      <c r="J118" s="39">
        <f aca="true" t="shared" si="38" ref="J118:J127">SUM(I118:I118)</f>
        <v>0</v>
      </c>
      <c r="K118" s="38"/>
      <c r="L118" s="87">
        <v>8</v>
      </c>
      <c r="M118" s="27">
        <f aca="true" t="shared" si="39" ref="M118:M127">SUM(J118:L118)</f>
        <v>8</v>
      </c>
      <c r="P118" s="39">
        <v>1</v>
      </c>
      <c r="Q118" s="39">
        <v>1</v>
      </c>
      <c r="R118" s="39">
        <v>1</v>
      </c>
      <c r="S118" s="39"/>
      <c r="T118" s="39">
        <v>1</v>
      </c>
      <c r="U118" s="39"/>
      <c r="V118" s="39">
        <v>1</v>
      </c>
      <c r="W118" s="39">
        <v>1</v>
      </c>
      <c r="X118" s="39">
        <v>1</v>
      </c>
      <c r="Y118" s="39"/>
      <c r="Z118" s="39">
        <v>1</v>
      </c>
      <c r="AA118" s="39"/>
      <c r="AB118" s="42">
        <f aca="true" t="shared" si="40" ref="AB118:AB126">SUM(P118:AA118)-M118</f>
        <v>0</v>
      </c>
    </row>
    <row r="119" spans="1:28" s="68" customFormat="1" ht="13.5" customHeight="1">
      <c r="A119" s="335"/>
      <c r="B119" s="356"/>
      <c r="C119" s="344"/>
      <c r="D119" s="345"/>
      <c r="E119" s="35">
        <v>312</v>
      </c>
      <c r="F119" s="36" t="s">
        <v>267</v>
      </c>
      <c r="G119" s="83" t="s">
        <v>268</v>
      </c>
      <c r="H119" s="25"/>
      <c r="I119" s="87"/>
      <c r="J119" s="39">
        <f t="shared" si="38"/>
        <v>0</v>
      </c>
      <c r="K119" s="38"/>
      <c r="L119" s="87"/>
      <c r="M119" s="27">
        <f t="shared" si="39"/>
        <v>0</v>
      </c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42">
        <f t="shared" si="40"/>
        <v>0</v>
      </c>
    </row>
    <row r="120" spans="1:28" s="68" customFormat="1" ht="13.5">
      <c r="A120" s="335"/>
      <c r="B120" s="356"/>
      <c r="C120" s="344"/>
      <c r="D120" s="345"/>
      <c r="E120" s="35">
        <v>313</v>
      </c>
      <c r="F120" s="36" t="s">
        <v>269</v>
      </c>
      <c r="G120" s="83" t="s">
        <v>270</v>
      </c>
      <c r="H120" s="25"/>
      <c r="I120" s="87"/>
      <c r="J120" s="39">
        <f t="shared" si="38"/>
        <v>0</v>
      </c>
      <c r="K120" s="38"/>
      <c r="L120" s="87"/>
      <c r="M120" s="27">
        <f t="shared" si="39"/>
        <v>0</v>
      </c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42">
        <f t="shared" si="40"/>
        <v>0</v>
      </c>
    </row>
    <row r="121" spans="1:28" s="68" customFormat="1" ht="13.5">
      <c r="A121" s="335"/>
      <c r="B121" s="356"/>
      <c r="C121" s="344"/>
      <c r="D121" s="345"/>
      <c r="E121" s="35">
        <v>314</v>
      </c>
      <c r="F121" s="36" t="s">
        <v>271</v>
      </c>
      <c r="G121" s="52" t="s">
        <v>272</v>
      </c>
      <c r="H121" s="25"/>
      <c r="I121" s="87"/>
      <c r="J121" s="39">
        <f t="shared" si="38"/>
        <v>0</v>
      </c>
      <c r="K121" s="38"/>
      <c r="L121" s="87"/>
      <c r="M121" s="27">
        <f t="shared" si="39"/>
        <v>0</v>
      </c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42">
        <f t="shared" si="40"/>
        <v>0</v>
      </c>
    </row>
    <row r="122" spans="1:28" s="68" customFormat="1" ht="13.5">
      <c r="A122" s="335"/>
      <c r="B122" s="356"/>
      <c r="C122" s="344"/>
      <c r="D122" s="345"/>
      <c r="E122" s="35">
        <v>315</v>
      </c>
      <c r="F122" s="36" t="s">
        <v>273</v>
      </c>
      <c r="G122" s="52" t="s">
        <v>274</v>
      </c>
      <c r="H122" s="25"/>
      <c r="I122" s="87"/>
      <c r="J122" s="39">
        <f t="shared" si="38"/>
        <v>0</v>
      </c>
      <c r="K122" s="38"/>
      <c r="L122" s="87">
        <f>8+150</f>
        <v>158</v>
      </c>
      <c r="M122" s="27">
        <f t="shared" si="39"/>
        <v>158</v>
      </c>
      <c r="P122" s="39">
        <v>1</v>
      </c>
      <c r="Q122" s="39">
        <v>1</v>
      </c>
      <c r="R122" s="39">
        <v>1</v>
      </c>
      <c r="S122" s="39">
        <v>1</v>
      </c>
      <c r="T122" s="39"/>
      <c r="U122" s="39">
        <v>150</v>
      </c>
      <c r="V122" s="39">
        <v>1</v>
      </c>
      <c r="W122" s="39">
        <v>1</v>
      </c>
      <c r="X122" s="39">
        <v>1</v>
      </c>
      <c r="Y122" s="39">
        <v>1</v>
      </c>
      <c r="Z122" s="39"/>
      <c r="AA122" s="39"/>
      <c r="AB122" s="42">
        <f t="shared" si="40"/>
        <v>0</v>
      </c>
    </row>
    <row r="123" spans="1:28" s="68" customFormat="1" ht="28.5" customHeight="1">
      <c r="A123" s="335"/>
      <c r="B123" s="356"/>
      <c r="C123" s="341">
        <v>32</v>
      </c>
      <c r="D123" s="354" t="s">
        <v>275</v>
      </c>
      <c r="E123" s="35">
        <v>321</v>
      </c>
      <c r="F123" s="36" t="s">
        <v>276</v>
      </c>
      <c r="G123" s="83" t="s">
        <v>277</v>
      </c>
      <c r="H123" s="25"/>
      <c r="I123" s="87">
        <v>344</v>
      </c>
      <c r="J123" s="39">
        <f t="shared" si="38"/>
        <v>344</v>
      </c>
      <c r="K123" s="38"/>
      <c r="L123" s="87">
        <v>89</v>
      </c>
      <c r="M123" s="27">
        <f t="shared" si="39"/>
        <v>433</v>
      </c>
      <c r="P123" s="39">
        <f>ROUND(($M123-20)/12,0)+20</f>
        <v>54</v>
      </c>
      <c r="Q123" s="39">
        <f aca="true" t="shared" si="41" ref="Q123:AA123">ROUND(($M123-20)/12,0)</f>
        <v>34</v>
      </c>
      <c r="R123" s="39">
        <f>ROUND(($M123-20)/12,0)+1</f>
        <v>35</v>
      </c>
      <c r="S123" s="39">
        <f t="shared" si="41"/>
        <v>34</v>
      </c>
      <c r="T123" s="39">
        <f>ROUND(($M123-20)/12,0)+1</f>
        <v>35</v>
      </c>
      <c r="U123" s="39">
        <f t="shared" si="41"/>
        <v>34</v>
      </c>
      <c r="V123" s="39">
        <f>ROUND(($M123-20)/12,0)+1</f>
        <v>35</v>
      </c>
      <c r="W123" s="39">
        <f t="shared" si="41"/>
        <v>34</v>
      </c>
      <c r="X123" s="39">
        <f>ROUND(($M123-20)/12,0)+1</f>
        <v>35</v>
      </c>
      <c r="Y123" s="39">
        <f t="shared" si="41"/>
        <v>34</v>
      </c>
      <c r="Z123" s="39">
        <f>ROUND(($M123-20)/12,0)+1</f>
        <v>35</v>
      </c>
      <c r="AA123" s="39">
        <f t="shared" si="41"/>
        <v>34</v>
      </c>
      <c r="AB123" s="42">
        <f t="shared" si="40"/>
        <v>0</v>
      </c>
    </row>
    <row r="124" spans="1:28" s="68" customFormat="1" ht="13.5">
      <c r="A124" s="335"/>
      <c r="B124" s="356"/>
      <c r="C124" s="341"/>
      <c r="D124" s="354"/>
      <c r="E124" s="35">
        <v>322</v>
      </c>
      <c r="F124" s="36" t="s">
        <v>278</v>
      </c>
      <c r="G124" s="52" t="s">
        <v>279</v>
      </c>
      <c r="H124" s="25"/>
      <c r="I124" s="87">
        <v>17</v>
      </c>
      <c r="J124" s="39">
        <f t="shared" si="38"/>
        <v>17</v>
      </c>
      <c r="K124" s="38"/>
      <c r="L124" s="87"/>
      <c r="M124" s="27">
        <f t="shared" si="39"/>
        <v>17</v>
      </c>
      <c r="P124" s="39">
        <f>ROUND($M124/12,0)</f>
        <v>1</v>
      </c>
      <c r="Q124" s="39">
        <f aca="true" t="shared" si="42" ref="Q124:Z124">ROUND($M124/12,0)</f>
        <v>1</v>
      </c>
      <c r="R124" s="39">
        <f t="shared" si="42"/>
        <v>1</v>
      </c>
      <c r="S124" s="39">
        <f t="shared" si="42"/>
        <v>1</v>
      </c>
      <c r="T124" s="39">
        <f t="shared" si="42"/>
        <v>1</v>
      </c>
      <c r="U124" s="39">
        <f>ROUND($M124/12,0)+3</f>
        <v>4</v>
      </c>
      <c r="V124" s="39">
        <f t="shared" si="42"/>
        <v>1</v>
      </c>
      <c r="W124" s="39">
        <f t="shared" si="42"/>
        <v>1</v>
      </c>
      <c r="X124" s="39">
        <f>ROUND($M124/12,0)</f>
        <v>1</v>
      </c>
      <c r="Y124" s="39">
        <f t="shared" si="42"/>
        <v>1</v>
      </c>
      <c r="Z124" s="39">
        <f t="shared" si="42"/>
        <v>1</v>
      </c>
      <c r="AA124" s="39">
        <f>ROUND($M124/12,0)+2</f>
        <v>3</v>
      </c>
      <c r="AB124" s="42">
        <f t="shared" si="40"/>
        <v>0</v>
      </c>
    </row>
    <row r="125" spans="1:28" s="68" customFormat="1" ht="13.5" customHeight="1">
      <c r="A125" s="335"/>
      <c r="B125" s="356"/>
      <c r="C125" s="341"/>
      <c r="D125" s="354"/>
      <c r="E125" s="35">
        <v>323</v>
      </c>
      <c r="F125" s="36" t="s">
        <v>280</v>
      </c>
      <c r="G125" s="83" t="s">
        <v>281</v>
      </c>
      <c r="H125" s="25"/>
      <c r="I125" s="87">
        <v>20</v>
      </c>
      <c r="J125" s="39">
        <f t="shared" si="38"/>
        <v>20</v>
      </c>
      <c r="K125" s="38"/>
      <c r="L125" s="87"/>
      <c r="M125" s="27">
        <f t="shared" si="39"/>
        <v>20</v>
      </c>
      <c r="P125" s="39"/>
      <c r="Q125" s="39">
        <v>10</v>
      </c>
      <c r="R125" s="39"/>
      <c r="S125" s="39"/>
      <c r="T125" s="39"/>
      <c r="U125" s="39"/>
      <c r="V125" s="39"/>
      <c r="W125" s="39"/>
      <c r="X125" s="39">
        <v>10</v>
      </c>
      <c r="Y125" s="39"/>
      <c r="Z125" s="39"/>
      <c r="AA125" s="39"/>
      <c r="AB125" s="42">
        <f t="shared" si="40"/>
        <v>0</v>
      </c>
    </row>
    <row r="126" spans="1:28" s="68" customFormat="1" ht="27">
      <c r="A126" s="335"/>
      <c r="B126" s="356"/>
      <c r="C126" s="341"/>
      <c r="D126" s="354"/>
      <c r="E126" s="35">
        <v>328</v>
      </c>
      <c r="F126" s="36" t="s">
        <v>282</v>
      </c>
      <c r="G126" s="52" t="s">
        <v>283</v>
      </c>
      <c r="H126" s="25"/>
      <c r="I126" s="87">
        <v>20</v>
      </c>
      <c r="J126" s="39">
        <f t="shared" si="38"/>
        <v>20</v>
      </c>
      <c r="K126" s="38"/>
      <c r="L126" s="38"/>
      <c r="M126" s="27">
        <f t="shared" si="39"/>
        <v>20</v>
      </c>
      <c r="P126" s="39">
        <f>ROUND($M126/12,0)-1</f>
        <v>1</v>
      </c>
      <c r="Q126" s="39">
        <f aca="true" t="shared" si="43" ref="Q126:AA126">ROUND($M126/12,0)</f>
        <v>2</v>
      </c>
      <c r="R126" s="39">
        <f>ROUND($M126/12,0)</f>
        <v>2</v>
      </c>
      <c r="S126" s="39">
        <f t="shared" si="43"/>
        <v>2</v>
      </c>
      <c r="T126" s="39">
        <f>ROUND($M126/12,0)-1</f>
        <v>1</v>
      </c>
      <c r="U126" s="39">
        <f t="shared" si="43"/>
        <v>2</v>
      </c>
      <c r="V126" s="39">
        <f t="shared" si="43"/>
        <v>2</v>
      </c>
      <c r="W126" s="39">
        <f>ROUND($M126/12,0)-1</f>
        <v>1</v>
      </c>
      <c r="X126" s="39">
        <f>ROUND($M126/12,0)</f>
        <v>2</v>
      </c>
      <c r="Y126" s="39">
        <f t="shared" si="43"/>
        <v>2</v>
      </c>
      <c r="Z126" s="39">
        <f>ROUND($M126/12,0)-1</f>
        <v>1</v>
      </c>
      <c r="AA126" s="39">
        <f t="shared" si="43"/>
        <v>2</v>
      </c>
      <c r="AB126" s="42">
        <f t="shared" si="40"/>
        <v>0</v>
      </c>
    </row>
    <row r="127" spans="1:28" s="68" customFormat="1" ht="19.5" customHeight="1">
      <c r="A127" s="335"/>
      <c r="B127" s="356"/>
      <c r="C127" s="341"/>
      <c r="D127" s="354"/>
      <c r="E127" s="35" t="s">
        <v>284</v>
      </c>
      <c r="F127" s="36" t="s">
        <v>312</v>
      </c>
      <c r="G127" s="82" t="s">
        <v>285</v>
      </c>
      <c r="H127" s="25"/>
      <c r="I127" s="87">
        <v>399</v>
      </c>
      <c r="J127" s="39">
        <f t="shared" si="38"/>
        <v>399</v>
      </c>
      <c r="K127" s="38"/>
      <c r="L127" s="38">
        <v>73</v>
      </c>
      <c r="M127" s="27">
        <f t="shared" si="39"/>
        <v>472</v>
      </c>
      <c r="P127" s="39">
        <f>ROUND(($M127-54-7-18)/12,0)</f>
        <v>33</v>
      </c>
      <c r="Q127" s="39">
        <f aca="true" t="shared" si="44" ref="Q127:AA127">ROUND(($M127-54-7-18)/12,0)</f>
        <v>33</v>
      </c>
      <c r="R127" s="39">
        <f t="shared" si="44"/>
        <v>33</v>
      </c>
      <c r="S127" s="39">
        <f t="shared" si="44"/>
        <v>33</v>
      </c>
      <c r="T127" s="39">
        <f>ROUND(($M127-54-7-18)/12,0)+54+7+18</f>
        <v>112</v>
      </c>
      <c r="U127" s="39">
        <f t="shared" si="44"/>
        <v>33</v>
      </c>
      <c r="V127" s="39">
        <f>ROUND(($M127-54-7-18)/12,0)-1</f>
        <v>32</v>
      </c>
      <c r="W127" s="39">
        <f>ROUND(($M127-54-7-18)/12,0)-1</f>
        <v>32</v>
      </c>
      <c r="X127" s="39">
        <f>ROUND(($M127-54-7-18)/12,0)-1</f>
        <v>32</v>
      </c>
      <c r="Y127" s="39">
        <f t="shared" si="44"/>
        <v>33</v>
      </c>
      <c r="Z127" s="39">
        <f t="shared" si="44"/>
        <v>33</v>
      </c>
      <c r="AA127" s="39">
        <f t="shared" si="44"/>
        <v>33</v>
      </c>
      <c r="AB127" s="42">
        <f>SUM(P127:AA127)-M127</f>
        <v>0</v>
      </c>
    </row>
    <row r="128" spans="1:28" s="68" customFormat="1" ht="16.5" customHeight="1">
      <c r="A128" s="334">
        <v>7</v>
      </c>
      <c r="B128" s="355" t="s">
        <v>308</v>
      </c>
      <c r="C128" s="338" t="s">
        <v>286</v>
      </c>
      <c r="D128" s="339"/>
      <c r="E128" s="339"/>
      <c r="F128" s="339"/>
      <c r="G128" s="340"/>
      <c r="H128" s="50"/>
      <c r="I128" s="43">
        <f>SUM(I129:I131)</f>
        <v>121</v>
      </c>
      <c r="J128" s="43">
        <f>SUM(J129:J131)</f>
        <v>121</v>
      </c>
      <c r="K128" s="43">
        <f>SUM(K129:K131)</f>
        <v>0</v>
      </c>
      <c r="L128" s="43">
        <f>SUM(L129:L131)</f>
        <v>0</v>
      </c>
      <c r="M128" s="32">
        <f>SUM(M129:M131)</f>
        <v>121</v>
      </c>
      <c r="P128" s="43">
        <f aca="true" t="shared" si="45" ref="P128:AB128">SUM(P129:P131)</f>
        <v>17</v>
      </c>
      <c r="Q128" s="43">
        <f t="shared" si="45"/>
        <v>0</v>
      </c>
      <c r="R128" s="43">
        <f t="shared" si="45"/>
        <v>36</v>
      </c>
      <c r="S128" s="43">
        <f t="shared" si="45"/>
        <v>0</v>
      </c>
      <c r="T128" s="43">
        <f t="shared" si="45"/>
        <v>16</v>
      </c>
      <c r="U128" s="43">
        <f t="shared" si="45"/>
        <v>0</v>
      </c>
      <c r="V128" s="43">
        <f t="shared" si="45"/>
        <v>0</v>
      </c>
      <c r="W128" s="43">
        <f t="shared" si="45"/>
        <v>0</v>
      </c>
      <c r="X128" s="43">
        <f t="shared" si="45"/>
        <v>52</v>
      </c>
      <c r="Y128" s="43">
        <f t="shared" si="45"/>
        <v>0</v>
      </c>
      <c r="Z128" s="43">
        <f t="shared" si="45"/>
        <v>0</v>
      </c>
      <c r="AA128" s="43">
        <f t="shared" si="45"/>
        <v>0</v>
      </c>
      <c r="AB128" s="43">
        <f t="shared" si="45"/>
        <v>0</v>
      </c>
    </row>
    <row r="129" spans="1:28" s="68" customFormat="1" ht="13.5">
      <c r="A129" s="335"/>
      <c r="B129" s="356"/>
      <c r="C129" s="64">
        <v>71</v>
      </c>
      <c r="D129" s="65" t="s">
        <v>332</v>
      </c>
      <c r="E129" s="35">
        <v>712</v>
      </c>
      <c r="F129" s="36" t="s">
        <v>287</v>
      </c>
      <c r="G129" s="83" t="s">
        <v>288</v>
      </c>
      <c r="H129" s="25"/>
      <c r="I129" s="87">
        <v>1</v>
      </c>
      <c r="J129" s="39">
        <f>SUM(I129:I129)</f>
        <v>1</v>
      </c>
      <c r="K129" s="38"/>
      <c r="L129" s="38"/>
      <c r="M129" s="27">
        <f>SUM(J129:L129)</f>
        <v>1</v>
      </c>
      <c r="P129" s="39">
        <v>1</v>
      </c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42">
        <f>SUM(P129:AA129)-M129</f>
        <v>0</v>
      </c>
    </row>
    <row r="130" spans="1:28" s="68" customFormat="1" ht="14.25" customHeight="1">
      <c r="A130" s="335"/>
      <c r="B130" s="356"/>
      <c r="C130" s="74">
        <v>74</v>
      </c>
      <c r="D130" s="105" t="s">
        <v>333</v>
      </c>
      <c r="E130" s="35">
        <v>747</v>
      </c>
      <c r="F130" s="36" t="s">
        <v>289</v>
      </c>
      <c r="G130" s="83" t="s">
        <v>32</v>
      </c>
      <c r="H130" s="25"/>
      <c r="I130" s="87">
        <v>48</v>
      </c>
      <c r="J130" s="39">
        <f>SUM(I130:I130)</f>
        <v>48</v>
      </c>
      <c r="K130" s="66"/>
      <c r="L130" s="39"/>
      <c r="M130" s="27">
        <f>SUM(J130:L130)</f>
        <v>48</v>
      </c>
      <c r="P130" s="39">
        <v>16</v>
      </c>
      <c r="Q130" s="39"/>
      <c r="R130" s="39"/>
      <c r="S130" s="39"/>
      <c r="T130" s="39">
        <v>16</v>
      </c>
      <c r="U130" s="39"/>
      <c r="V130" s="39"/>
      <c r="W130" s="39"/>
      <c r="X130" s="39">
        <v>16</v>
      </c>
      <c r="Y130" s="39"/>
      <c r="Z130" s="39"/>
      <c r="AA130" s="39"/>
      <c r="AB130" s="42">
        <f>SUM(P130:AA130)-M130</f>
        <v>0</v>
      </c>
    </row>
    <row r="131" spans="1:28" s="68" customFormat="1" ht="27" customHeight="1">
      <c r="A131" s="335"/>
      <c r="B131" s="356"/>
      <c r="C131" s="64">
        <v>75</v>
      </c>
      <c r="D131" s="65" t="s">
        <v>334</v>
      </c>
      <c r="E131" s="35">
        <v>751</v>
      </c>
      <c r="F131" s="36" t="s">
        <v>290</v>
      </c>
      <c r="G131" s="52" t="s">
        <v>291</v>
      </c>
      <c r="H131" s="25"/>
      <c r="I131" s="87">
        <v>72</v>
      </c>
      <c r="J131" s="39">
        <f>SUM(I131:I131)</f>
        <v>72</v>
      </c>
      <c r="K131" s="38"/>
      <c r="L131" s="38"/>
      <c r="M131" s="27">
        <f>SUM(J131:L131)</f>
        <v>72</v>
      </c>
      <c r="P131" s="39"/>
      <c r="Q131" s="39"/>
      <c r="R131" s="39">
        <v>36</v>
      </c>
      <c r="S131" s="39"/>
      <c r="T131" s="39"/>
      <c r="U131" s="39"/>
      <c r="V131" s="39"/>
      <c r="W131" s="39"/>
      <c r="X131" s="39">
        <v>36</v>
      </c>
      <c r="Y131" s="39"/>
      <c r="Z131" s="39"/>
      <c r="AA131" s="39"/>
      <c r="AB131" s="42">
        <f>SUM(P131:AA131)-M131</f>
        <v>0</v>
      </c>
    </row>
    <row r="132" spans="1:28" s="68" customFormat="1" ht="16.5" customHeight="1">
      <c r="A132" s="348">
        <v>9</v>
      </c>
      <c r="B132" s="351" t="s">
        <v>335</v>
      </c>
      <c r="C132" s="338" t="s">
        <v>292</v>
      </c>
      <c r="D132" s="339"/>
      <c r="E132" s="339"/>
      <c r="F132" s="339"/>
      <c r="G132" s="340"/>
      <c r="H132" s="50"/>
      <c r="I132" s="43">
        <f>SUM(I133:I135)</f>
        <v>80</v>
      </c>
      <c r="J132" s="43">
        <f>SUM(J133:J135)</f>
        <v>80</v>
      </c>
      <c r="K132" s="43">
        <f>SUM(K133:K135)</f>
        <v>0</v>
      </c>
      <c r="L132" s="43">
        <f>SUM(L133:L135)</f>
        <v>0</v>
      </c>
      <c r="M132" s="32">
        <f>SUM(M133:M135)</f>
        <v>80</v>
      </c>
      <c r="P132" s="43">
        <f aca="true" t="shared" si="46" ref="P132:AB132">SUM(P133:P135)</f>
        <v>4</v>
      </c>
      <c r="Q132" s="43">
        <f t="shared" si="46"/>
        <v>5</v>
      </c>
      <c r="R132" s="43">
        <f t="shared" si="46"/>
        <v>11</v>
      </c>
      <c r="S132" s="43">
        <f t="shared" si="46"/>
        <v>5</v>
      </c>
      <c r="T132" s="43">
        <f t="shared" si="46"/>
        <v>5</v>
      </c>
      <c r="U132" s="43">
        <f t="shared" si="46"/>
        <v>10</v>
      </c>
      <c r="V132" s="43">
        <f t="shared" si="46"/>
        <v>5</v>
      </c>
      <c r="W132" s="43">
        <f t="shared" si="46"/>
        <v>5</v>
      </c>
      <c r="X132" s="43">
        <f t="shared" si="46"/>
        <v>10</v>
      </c>
      <c r="Y132" s="43">
        <f t="shared" si="46"/>
        <v>5</v>
      </c>
      <c r="Z132" s="43">
        <f t="shared" si="46"/>
        <v>5</v>
      </c>
      <c r="AA132" s="43">
        <f t="shared" si="46"/>
        <v>10</v>
      </c>
      <c r="AB132" s="43">
        <f t="shared" si="46"/>
        <v>0</v>
      </c>
    </row>
    <row r="133" spans="1:28" s="68" customFormat="1" ht="13.5">
      <c r="A133" s="349"/>
      <c r="B133" s="352"/>
      <c r="C133" s="341"/>
      <c r="D133" s="354"/>
      <c r="E133" s="346" t="s">
        <v>322</v>
      </c>
      <c r="F133" s="347" t="s">
        <v>323</v>
      </c>
      <c r="G133" s="82" t="s">
        <v>293</v>
      </c>
      <c r="H133" s="25"/>
      <c r="I133" s="87">
        <v>56</v>
      </c>
      <c r="J133" s="39">
        <f>SUM(I133:I133)</f>
        <v>56</v>
      </c>
      <c r="K133" s="66"/>
      <c r="L133" s="39"/>
      <c r="M133" s="27">
        <f>SUM(J133:L133)</f>
        <v>56</v>
      </c>
      <c r="P133" s="39">
        <v>4</v>
      </c>
      <c r="Q133" s="39">
        <v>5</v>
      </c>
      <c r="R133" s="39">
        <v>5</v>
      </c>
      <c r="S133" s="39">
        <v>5</v>
      </c>
      <c r="T133" s="39">
        <v>5</v>
      </c>
      <c r="U133" s="39">
        <v>4</v>
      </c>
      <c r="V133" s="39">
        <v>5</v>
      </c>
      <c r="W133" s="39">
        <v>5</v>
      </c>
      <c r="X133" s="39">
        <v>4</v>
      </c>
      <c r="Y133" s="39">
        <v>5</v>
      </c>
      <c r="Z133" s="39">
        <v>5</v>
      </c>
      <c r="AA133" s="39">
        <v>4</v>
      </c>
      <c r="AB133" s="42">
        <f>SUM(P133:AA133)-M133</f>
        <v>0</v>
      </c>
    </row>
    <row r="134" spans="1:28" s="68" customFormat="1" ht="26.25">
      <c r="A134" s="349"/>
      <c r="B134" s="352"/>
      <c r="C134" s="341"/>
      <c r="D134" s="354"/>
      <c r="E134" s="346"/>
      <c r="F134" s="347"/>
      <c r="G134" s="82" t="s">
        <v>294</v>
      </c>
      <c r="H134" s="25"/>
      <c r="I134" s="87">
        <v>24</v>
      </c>
      <c r="J134" s="39">
        <f>SUM(I134:I134)</f>
        <v>24</v>
      </c>
      <c r="K134" s="66"/>
      <c r="L134" s="39"/>
      <c r="M134" s="27">
        <f>SUM(J134:L134)</f>
        <v>24</v>
      </c>
      <c r="P134" s="39"/>
      <c r="Q134" s="39"/>
      <c r="R134" s="39">
        <v>6</v>
      </c>
      <c r="S134" s="39"/>
      <c r="T134" s="39"/>
      <c r="U134" s="39">
        <v>6</v>
      </c>
      <c r="V134" s="39"/>
      <c r="W134" s="39"/>
      <c r="X134" s="39">
        <v>6</v>
      </c>
      <c r="Y134" s="39"/>
      <c r="Z134" s="39"/>
      <c r="AA134" s="39">
        <v>6</v>
      </c>
      <c r="AB134" s="42">
        <f>SUM(P134:AA134)-M134</f>
        <v>0</v>
      </c>
    </row>
    <row r="135" spans="1:28" s="68" customFormat="1" ht="15.75" customHeight="1">
      <c r="A135" s="350"/>
      <c r="B135" s="353"/>
      <c r="C135" s="341"/>
      <c r="D135" s="354"/>
      <c r="E135" s="346"/>
      <c r="F135" s="347"/>
      <c r="G135" s="52" t="s">
        <v>295</v>
      </c>
      <c r="H135" s="25"/>
      <c r="I135" s="87"/>
      <c r="J135" s="39">
        <f>SUM(I135:I135)</f>
        <v>0</v>
      </c>
      <c r="K135" s="38"/>
      <c r="L135" s="38"/>
      <c r="M135" s="27">
        <f>SUM(J135:L135)</f>
        <v>0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42">
        <f>SUM(P135:AA135)-M135</f>
        <v>0</v>
      </c>
    </row>
    <row r="136" spans="1:28" s="68" customFormat="1" ht="15.75" customHeight="1">
      <c r="A136" s="329" t="s">
        <v>296</v>
      </c>
      <c r="B136" s="330"/>
      <c r="C136" s="330"/>
      <c r="D136" s="331" t="s">
        <v>52</v>
      </c>
      <c r="E136" s="332"/>
      <c r="F136" s="332"/>
      <c r="G136" s="333"/>
      <c r="H136" s="25"/>
      <c r="I136" s="39">
        <f>I137</f>
        <v>0</v>
      </c>
      <c r="J136" s="39">
        <f>J137</f>
        <v>0</v>
      </c>
      <c r="K136" s="39">
        <f>K137</f>
        <v>840</v>
      </c>
      <c r="L136" s="39">
        <f>L137</f>
        <v>710</v>
      </c>
      <c r="M136" s="27">
        <f>SUM(J136:L136)</f>
        <v>1550</v>
      </c>
      <c r="P136" s="39">
        <f aca="true" t="shared" si="47" ref="P136:AB136">P137</f>
        <v>115</v>
      </c>
      <c r="Q136" s="39">
        <f t="shared" si="47"/>
        <v>645</v>
      </c>
      <c r="R136" s="39">
        <f t="shared" si="47"/>
        <v>60</v>
      </c>
      <c r="S136" s="39">
        <f t="shared" si="47"/>
        <v>25</v>
      </c>
      <c r="T136" s="39">
        <f t="shared" si="47"/>
        <v>0</v>
      </c>
      <c r="U136" s="39">
        <f t="shared" si="47"/>
        <v>0</v>
      </c>
      <c r="V136" s="39">
        <f t="shared" si="47"/>
        <v>18</v>
      </c>
      <c r="W136" s="39">
        <f t="shared" si="47"/>
        <v>568</v>
      </c>
      <c r="X136" s="39">
        <f t="shared" si="47"/>
        <v>94</v>
      </c>
      <c r="Y136" s="39">
        <f t="shared" si="47"/>
        <v>25</v>
      </c>
      <c r="Z136" s="39">
        <f t="shared" si="47"/>
        <v>0</v>
      </c>
      <c r="AA136" s="39">
        <f t="shared" si="47"/>
        <v>0</v>
      </c>
      <c r="AB136" s="39">
        <f t="shared" si="47"/>
        <v>0</v>
      </c>
    </row>
    <row r="137" spans="1:28" s="68" customFormat="1" ht="16.5" customHeight="1">
      <c r="A137" s="334">
        <v>5</v>
      </c>
      <c r="B137" s="336" t="s">
        <v>309</v>
      </c>
      <c r="C137" s="338" t="s">
        <v>297</v>
      </c>
      <c r="D137" s="339"/>
      <c r="E137" s="339"/>
      <c r="F137" s="339"/>
      <c r="G137" s="340"/>
      <c r="H137" s="50"/>
      <c r="I137" s="43">
        <f>SUM(I138:I145)</f>
        <v>0</v>
      </c>
      <c r="J137" s="43">
        <f>SUM(J139:J145)</f>
        <v>0</v>
      </c>
      <c r="K137" s="43">
        <f>SUM(K139:K145)</f>
        <v>840</v>
      </c>
      <c r="L137" s="43">
        <f>SUM(L139:L145)</f>
        <v>710</v>
      </c>
      <c r="M137" s="32">
        <f>SUM(M139:M145)</f>
        <v>1550</v>
      </c>
      <c r="P137" s="43">
        <f aca="true" t="shared" si="48" ref="P137:AB137">SUM(P139:P145)</f>
        <v>115</v>
      </c>
      <c r="Q137" s="43">
        <f t="shared" si="48"/>
        <v>645</v>
      </c>
      <c r="R137" s="43">
        <f t="shared" si="48"/>
        <v>60</v>
      </c>
      <c r="S137" s="43">
        <f t="shared" si="48"/>
        <v>25</v>
      </c>
      <c r="T137" s="43">
        <f t="shared" si="48"/>
        <v>0</v>
      </c>
      <c r="U137" s="43">
        <f t="shared" si="48"/>
        <v>0</v>
      </c>
      <c r="V137" s="43">
        <f t="shared" si="48"/>
        <v>18</v>
      </c>
      <c r="W137" s="43">
        <f t="shared" si="48"/>
        <v>568</v>
      </c>
      <c r="X137" s="43">
        <f t="shared" si="48"/>
        <v>94</v>
      </c>
      <c r="Y137" s="43">
        <f t="shared" si="48"/>
        <v>25</v>
      </c>
      <c r="Z137" s="43">
        <f t="shared" si="48"/>
        <v>0</v>
      </c>
      <c r="AA137" s="43">
        <f t="shared" si="48"/>
        <v>0</v>
      </c>
      <c r="AB137" s="43">
        <f t="shared" si="48"/>
        <v>0</v>
      </c>
    </row>
    <row r="138" spans="1:28" s="68" customFormat="1" ht="14.25" customHeight="1">
      <c r="A138" s="335"/>
      <c r="B138" s="337"/>
      <c r="C138" s="341">
        <v>51</v>
      </c>
      <c r="D138" s="342" t="s">
        <v>324</v>
      </c>
      <c r="E138" s="35">
        <v>511</v>
      </c>
      <c r="F138" s="36" t="s">
        <v>298</v>
      </c>
      <c r="G138" s="52" t="s">
        <v>299</v>
      </c>
      <c r="H138" s="25"/>
      <c r="I138" s="93"/>
      <c r="J138" s="93"/>
      <c r="K138" s="66"/>
      <c r="L138" s="39"/>
      <c r="M138" s="27">
        <f>I138+L138</f>
        <v>0</v>
      </c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</row>
    <row r="139" spans="1:28" s="68" customFormat="1" ht="13.5">
      <c r="A139" s="335"/>
      <c r="B139" s="337"/>
      <c r="C139" s="341"/>
      <c r="D139" s="343"/>
      <c r="E139" s="35">
        <v>512</v>
      </c>
      <c r="F139" s="36" t="s">
        <v>326</v>
      </c>
      <c r="G139" s="83" t="s">
        <v>300</v>
      </c>
      <c r="H139" s="25"/>
      <c r="I139" s="38"/>
      <c r="J139" s="39">
        <f aca="true" t="shared" si="49" ref="J139:J145">SUM(I139:I139)</f>
        <v>0</v>
      </c>
      <c r="K139" s="87"/>
      <c r="L139" s="38"/>
      <c r="M139" s="27">
        <f>SUM(J139:L139)</f>
        <v>0</v>
      </c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42">
        <f aca="true" t="shared" si="50" ref="AB139:AB145">SUM(P139:AA139)-M139</f>
        <v>0</v>
      </c>
    </row>
    <row r="140" spans="1:28" s="68" customFormat="1" ht="27.75" customHeight="1">
      <c r="A140" s="335"/>
      <c r="B140" s="337"/>
      <c r="C140" s="341"/>
      <c r="D140" s="343"/>
      <c r="E140" s="35">
        <v>513</v>
      </c>
      <c r="F140" s="95" t="s">
        <v>327</v>
      </c>
      <c r="G140" s="83" t="s">
        <v>301</v>
      </c>
      <c r="H140" s="25"/>
      <c r="I140" s="38"/>
      <c r="J140" s="39">
        <f t="shared" si="49"/>
        <v>0</v>
      </c>
      <c r="K140" s="87">
        <v>300</v>
      </c>
      <c r="L140" s="38"/>
      <c r="M140" s="27">
        <f aca="true" t="shared" si="51" ref="M140:M145">SUM(J140:L140)</f>
        <v>300</v>
      </c>
      <c r="P140" s="94"/>
      <c r="Q140" s="94"/>
      <c r="R140" s="94"/>
      <c r="S140" s="94"/>
      <c r="T140" s="94"/>
      <c r="U140" s="94"/>
      <c r="V140" s="94"/>
      <c r="W140" s="94">
        <v>300</v>
      </c>
      <c r="X140" s="94"/>
      <c r="Y140" s="94"/>
      <c r="Z140" s="94"/>
      <c r="AA140" s="94"/>
      <c r="AB140" s="42">
        <f t="shared" si="50"/>
        <v>0</v>
      </c>
    </row>
    <row r="141" spans="1:28" s="68" customFormat="1" ht="13.5">
      <c r="A141" s="335"/>
      <c r="B141" s="337"/>
      <c r="C141" s="341"/>
      <c r="D141" s="343"/>
      <c r="E141" s="35">
        <v>515</v>
      </c>
      <c r="F141" s="36" t="s">
        <v>328</v>
      </c>
      <c r="G141" s="76" t="s">
        <v>302</v>
      </c>
      <c r="H141" s="25"/>
      <c r="I141" s="38"/>
      <c r="J141" s="39">
        <f t="shared" si="49"/>
        <v>0</v>
      </c>
      <c r="K141" s="87"/>
      <c r="L141" s="38"/>
      <c r="M141" s="27">
        <f t="shared" si="51"/>
        <v>0</v>
      </c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42">
        <f t="shared" si="50"/>
        <v>0</v>
      </c>
    </row>
    <row r="142" spans="1:28" s="68" customFormat="1" ht="36" customHeight="1">
      <c r="A142" s="335"/>
      <c r="B142" s="337"/>
      <c r="C142" s="341"/>
      <c r="D142" s="343"/>
      <c r="E142" s="35">
        <v>514</v>
      </c>
      <c r="F142" s="36" t="s">
        <v>329</v>
      </c>
      <c r="G142" s="76" t="s">
        <v>303</v>
      </c>
      <c r="H142" s="25"/>
      <c r="I142" s="38"/>
      <c r="J142" s="39">
        <f t="shared" si="49"/>
        <v>0</v>
      </c>
      <c r="K142" s="87">
        <v>200</v>
      </c>
      <c r="L142" s="38">
        <v>710</v>
      </c>
      <c r="M142" s="27">
        <f t="shared" si="51"/>
        <v>910</v>
      </c>
      <c r="P142" s="94">
        <f>30+25</f>
        <v>55</v>
      </c>
      <c r="Q142" s="94">
        <f>540+60+45</f>
        <v>645</v>
      </c>
      <c r="R142" s="94">
        <v>60</v>
      </c>
      <c r="S142" s="94">
        <v>25</v>
      </c>
      <c r="T142" s="94"/>
      <c r="U142" s="94"/>
      <c r="V142" s="94">
        <v>18</v>
      </c>
      <c r="W142" s="94">
        <f>44+20+18</f>
        <v>82</v>
      </c>
      <c r="X142" s="94"/>
      <c r="Y142" s="94">
        <v>25</v>
      </c>
      <c r="Z142" s="94"/>
      <c r="AA142" s="94"/>
      <c r="AB142" s="42">
        <f t="shared" si="50"/>
        <v>0</v>
      </c>
    </row>
    <row r="143" spans="1:28" s="68" customFormat="1" ht="13.5" customHeight="1">
      <c r="A143" s="335"/>
      <c r="B143" s="337"/>
      <c r="C143" s="341"/>
      <c r="D143" s="343"/>
      <c r="E143" s="35">
        <v>516</v>
      </c>
      <c r="F143" s="36" t="s">
        <v>331</v>
      </c>
      <c r="G143" s="89" t="s">
        <v>33</v>
      </c>
      <c r="H143" s="25"/>
      <c r="I143" s="38"/>
      <c r="J143" s="39">
        <f t="shared" si="49"/>
        <v>0</v>
      </c>
      <c r="K143" s="87">
        <v>340</v>
      </c>
      <c r="L143" s="38"/>
      <c r="M143" s="27">
        <f t="shared" si="51"/>
        <v>340</v>
      </c>
      <c r="P143" s="94">
        <f>30+30</f>
        <v>60</v>
      </c>
      <c r="Q143" s="94"/>
      <c r="R143" s="94"/>
      <c r="S143" s="94"/>
      <c r="T143" s="94"/>
      <c r="U143" s="94"/>
      <c r="V143" s="94"/>
      <c r="W143" s="94">
        <f>76+50+60</f>
        <v>186</v>
      </c>
      <c r="X143" s="94">
        <v>94</v>
      </c>
      <c r="Y143" s="94"/>
      <c r="Z143" s="94"/>
      <c r="AA143" s="94"/>
      <c r="AB143" s="42">
        <f t="shared" si="50"/>
        <v>0</v>
      </c>
    </row>
    <row r="144" spans="1:28" s="68" customFormat="1" ht="23.25" customHeight="1">
      <c r="A144" s="335"/>
      <c r="B144" s="337"/>
      <c r="C144" s="344">
        <v>52</v>
      </c>
      <c r="D144" s="345" t="s">
        <v>325</v>
      </c>
      <c r="E144" s="346">
        <v>521</v>
      </c>
      <c r="F144" s="347" t="s">
        <v>330</v>
      </c>
      <c r="G144" s="82" t="s">
        <v>304</v>
      </c>
      <c r="H144" s="25"/>
      <c r="I144" s="38"/>
      <c r="J144" s="39">
        <f t="shared" si="49"/>
        <v>0</v>
      </c>
      <c r="K144" s="87"/>
      <c r="L144" s="38"/>
      <c r="M144" s="27">
        <f t="shared" si="51"/>
        <v>0</v>
      </c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42">
        <f t="shared" si="50"/>
        <v>0</v>
      </c>
    </row>
    <row r="145" spans="1:28" s="68" customFormat="1" ht="17.25" customHeight="1">
      <c r="A145" s="335"/>
      <c r="B145" s="337"/>
      <c r="C145" s="344"/>
      <c r="D145" s="345"/>
      <c r="E145" s="346"/>
      <c r="F145" s="347"/>
      <c r="G145" s="82" t="s">
        <v>305</v>
      </c>
      <c r="H145" s="25"/>
      <c r="I145" s="38"/>
      <c r="J145" s="39">
        <f t="shared" si="49"/>
        <v>0</v>
      </c>
      <c r="K145" s="38"/>
      <c r="L145" s="38"/>
      <c r="M145" s="27">
        <f t="shared" si="51"/>
        <v>0</v>
      </c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42">
        <f t="shared" si="50"/>
        <v>0</v>
      </c>
    </row>
    <row r="146" spans="1:15" s="96" customFormat="1" ht="21" customHeight="1">
      <c r="A146" s="328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97"/>
      <c r="O146" s="68"/>
    </row>
    <row r="147" ht="13.5">
      <c r="O147" s="68"/>
    </row>
    <row r="148" ht="17.25">
      <c r="O148" s="96"/>
    </row>
  </sheetData>
  <sheetProtection/>
  <mergeCells count="147">
    <mergeCell ref="A1:C1"/>
    <mergeCell ref="K1:M1"/>
    <mergeCell ref="A2:F2"/>
    <mergeCell ref="G2:G3"/>
    <mergeCell ref="H2:H3"/>
    <mergeCell ref="J2:J3"/>
    <mergeCell ref="K2:K3"/>
    <mergeCell ref="L2:L3"/>
    <mergeCell ref="M2:M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3:B3"/>
    <mergeCell ref="C3:D3"/>
    <mergeCell ref="E3:F3"/>
    <mergeCell ref="H4:I34"/>
    <mergeCell ref="A4:A34"/>
    <mergeCell ref="B4:B34"/>
    <mergeCell ref="C4:G4"/>
    <mergeCell ref="K4:K34"/>
    <mergeCell ref="C5:C6"/>
    <mergeCell ref="D5:D6"/>
    <mergeCell ref="E5:G5"/>
    <mergeCell ref="C7:C12"/>
    <mergeCell ref="D7:D12"/>
    <mergeCell ref="E7:G7"/>
    <mergeCell ref="E8:E11"/>
    <mergeCell ref="F8:F11"/>
    <mergeCell ref="C13:C18"/>
    <mergeCell ref="D13:D18"/>
    <mergeCell ref="E13:G13"/>
    <mergeCell ref="C19:C22"/>
    <mergeCell ref="D19:D22"/>
    <mergeCell ref="E19:G19"/>
    <mergeCell ref="C23:C29"/>
    <mergeCell ref="D23:D29"/>
    <mergeCell ref="E23:G23"/>
    <mergeCell ref="E24:E27"/>
    <mergeCell ref="F24:F27"/>
    <mergeCell ref="C30:C34"/>
    <mergeCell ref="D30:D34"/>
    <mergeCell ref="E30:G30"/>
    <mergeCell ref="E32:E34"/>
    <mergeCell ref="F32:F34"/>
    <mergeCell ref="N33:N35"/>
    <mergeCell ref="B35:G35"/>
    <mergeCell ref="A36:C36"/>
    <mergeCell ref="D36:G36"/>
    <mergeCell ref="A37:A81"/>
    <mergeCell ref="B37:B81"/>
    <mergeCell ref="C37:G37"/>
    <mergeCell ref="C38:C44"/>
    <mergeCell ref="D38:D44"/>
    <mergeCell ref="E40:E42"/>
    <mergeCell ref="F40:F42"/>
    <mergeCell ref="C45:C50"/>
    <mergeCell ref="D45:D50"/>
    <mergeCell ref="E48:E50"/>
    <mergeCell ref="F48:F50"/>
    <mergeCell ref="C51:C53"/>
    <mergeCell ref="D51:D53"/>
    <mergeCell ref="E51:E52"/>
    <mergeCell ref="F51:F52"/>
    <mergeCell ref="C54:C58"/>
    <mergeCell ref="D54:D58"/>
    <mergeCell ref="C59:C61"/>
    <mergeCell ref="D59:D61"/>
    <mergeCell ref="C62:C67"/>
    <mergeCell ref="D62:D67"/>
    <mergeCell ref="E62:E65"/>
    <mergeCell ref="F62:F65"/>
    <mergeCell ref="C68:C69"/>
    <mergeCell ref="D68:D69"/>
    <mergeCell ref="C70:C80"/>
    <mergeCell ref="D70:D80"/>
    <mergeCell ref="E70:E73"/>
    <mergeCell ref="F70:F73"/>
    <mergeCell ref="E79:E80"/>
    <mergeCell ref="F79:F80"/>
    <mergeCell ref="F97:F98"/>
    <mergeCell ref="E100:E101"/>
    <mergeCell ref="A82:A116"/>
    <mergeCell ref="B82:B116"/>
    <mergeCell ref="C82:G82"/>
    <mergeCell ref="C83:C87"/>
    <mergeCell ref="D83:D87"/>
    <mergeCell ref="C88:C90"/>
    <mergeCell ref="D88:D90"/>
    <mergeCell ref="C91:C92"/>
    <mergeCell ref="D91:D92"/>
    <mergeCell ref="C93:C94"/>
    <mergeCell ref="D93:D94"/>
    <mergeCell ref="C95:C101"/>
    <mergeCell ref="D95:D101"/>
    <mergeCell ref="E97:E98"/>
    <mergeCell ref="F100:F101"/>
    <mergeCell ref="C102:C108"/>
    <mergeCell ref="D102:D108"/>
    <mergeCell ref="E103:E104"/>
    <mergeCell ref="F103:F104"/>
    <mergeCell ref="E106:E107"/>
    <mergeCell ref="F106:F107"/>
    <mergeCell ref="C109:C115"/>
    <mergeCell ref="D109:D115"/>
    <mergeCell ref="E109:E110"/>
    <mergeCell ref="F109:F110"/>
    <mergeCell ref="E111:E112"/>
    <mergeCell ref="F111:F112"/>
    <mergeCell ref="A128:A131"/>
    <mergeCell ref="B128:B131"/>
    <mergeCell ref="C128:G128"/>
    <mergeCell ref="A117:A127"/>
    <mergeCell ref="B117:B127"/>
    <mergeCell ref="C117:G117"/>
    <mergeCell ref="C118:C122"/>
    <mergeCell ref="D118:D122"/>
    <mergeCell ref="C123:C127"/>
    <mergeCell ref="D123:D127"/>
    <mergeCell ref="E144:E145"/>
    <mergeCell ref="F144:F145"/>
    <mergeCell ref="A132:A135"/>
    <mergeCell ref="B132:B135"/>
    <mergeCell ref="C132:G132"/>
    <mergeCell ref="C133:C135"/>
    <mergeCell ref="D133:D135"/>
    <mergeCell ref="E133:E135"/>
    <mergeCell ref="F133:F135"/>
    <mergeCell ref="A146:M146"/>
    <mergeCell ref="A136:C136"/>
    <mergeCell ref="D136:G136"/>
    <mergeCell ref="A137:A145"/>
    <mergeCell ref="B137:B145"/>
    <mergeCell ref="C137:G137"/>
    <mergeCell ref="C138:C143"/>
    <mergeCell ref="D138:D143"/>
    <mergeCell ref="C144:C145"/>
    <mergeCell ref="D144:D1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205">
      <selection activeCell="D201" sqref="D201"/>
    </sheetView>
  </sheetViews>
  <sheetFormatPr defaultColWidth="9.00390625" defaultRowHeight="19.5" customHeight="1"/>
  <cols>
    <col min="1" max="1" width="8.25390625" style="194" customWidth="1"/>
    <col min="2" max="2" width="8.50390625" style="195" customWidth="1"/>
    <col min="3" max="3" width="8.375" style="199" customWidth="1"/>
    <col min="4" max="4" width="29.50390625" style="200" customWidth="1"/>
    <col min="5" max="5" width="8.125" style="201" customWidth="1"/>
    <col min="6" max="6" width="34.25390625" style="202" customWidth="1"/>
    <col min="7" max="7" width="6.00390625" style="116" customWidth="1"/>
    <col min="8" max="8" width="5.50390625" style="116" customWidth="1"/>
    <col min="9" max="16384" width="9.00390625" style="116" customWidth="1"/>
  </cols>
  <sheetData>
    <row r="1" spans="1:6" s="108" customFormat="1" ht="24.75" customHeight="1">
      <c r="A1" s="433" t="s">
        <v>336</v>
      </c>
      <c r="B1" s="433"/>
      <c r="C1" s="433"/>
      <c r="D1" s="433"/>
      <c r="E1" s="433"/>
      <c r="F1" s="433"/>
    </row>
    <row r="2" spans="1:6" s="109" customFormat="1" ht="34.5" customHeight="1">
      <c r="A2" s="434" t="s">
        <v>337</v>
      </c>
      <c r="B2" s="435"/>
      <c r="C2" s="436" t="s">
        <v>338</v>
      </c>
      <c r="D2" s="437"/>
      <c r="E2" s="438" t="s">
        <v>339</v>
      </c>
      <c r="F2" s="439"/>
    </row>
    <row r="3" spans="1:6" ht="19.5" customHeight="1">
      <c r="A3" s="110" t="s">
        <v>340</v>
      </c>
      <c r="B3" s="111" t="s">
        <v>341</v>
      </c>
      <c r="C3" s="112"/>
      <c r="D3" s="113"/>
      <c r="E3" s="114"/>
      <c r="F3" s="115" t="s">
        <v>342</v>
      </c>
    </row>
    <row r="4" spans="1:6" ht="30.75" customHeight="1">
      <c r="A4" s="117"/>
      <c r="B4" s="118"/>
      <c r="C4" s="119" t="s">
        <v>343</v>
      </c>
      <c r="D4" s="120" t="s">
        <v>344</v>
      </c>
      <c r="E4" s="121"/>
      <c r="F4" s="122"/>
    </row>
    <row r="5" spans="1:6" ht="19.5" customHeight="1">
      <c r="A5" s="110" t="s">
        <v>345</v>
      </c>
      <c r="B5" s="111" t="s">
        <v>346</v>
      </c>
      <c r="C5" s="112"/>
      <c r="D5" s="113"/>
      <c r="E5" s="114"/>
      <c r="F5" s="115"/>
    </row>
    <row r="6" spans="1:6" ht="33" customHeight="1">
      <c r="A6" s="123"/>
      <c r="B6" s="124"/>
      <c r="C6" s="125" t="s">
        <v>347</v>
      </c>
      <c r="D6" s="126" t="s">
        <v>722</v>
      </c>
      <c r="E6" s="127"/>
      <c r="F6" s="122"/>
    </row>
    <row r="7" spans="1:6" ht="19.5" customHeight="1">
      <c r="A7" s="110" t="s">
        <v>348</v>
      </c>
      <c r="B7" s="111" t="s">
        <v>349</v>
      </c>
      <c r="C7" s="112"/>
      <c r="D7" s="113"/>
      <c r="E7" s="114"/>
      <c r="F7" s="115"/>
    </row>
    <row r="8" spans="1:6" ht="36.75" customHeight="1">
      <c r="A8" s="128"/>
      <c r="B8" s="118"/>
      <c r="C8" s="119" t="s">
        <v>350</v>
      </c>
      <c r="D8" s="120" t="s">
        <v>724</v>
      </c>
      <c r="E8" s="121"/>
      <c r="F8" s="122"/>
    </row>
    <row r="9" spans="1:6" ht="31.5" customHeight="1">
      <c r="A9" s="129"/>
      <c r="B9" s="130"/>
      <c r="C9" s="131" t="s">
        <v>351</v>
      </c>
      <c r="D9" s="132" t="s">
        <v>726</v>
      </c>
      <c r="E9" s="133"/>
      <c r="F9" s="134"/>
    </row>
    <row r="10" spans="1:6" ht="36" customHeight="1">
      <c r="A10" s="129"/>
      <c r="B10" s="130"/>
      <c r="C10" s="131"/>
      <c r="D10" s="132"/>
      <c r="E10" s="133" t="s">
        <v>352</v>
      </c>
      <c r="F10" s="134" t="s">
        <v>353</v>
      </c>
    </row>
    <row r="11" spans="1:6" ht="36" customHeight="1">
      <c r="A11" s="129"/>
      <c r="B11" s="130"/>
      <c r="C11" s="131"/>
      <c r="D11" s="132"/>
      <c r="E11" s="133" t="s">
        <v>354</v>
      </c>
      <c r="F11" s="134" t="s">
        <v>355</v>
      </c>
    </row>
    <row r="12" spans="1:6" ht="19.5" customHeight="1">
      <c r="A12" s="110" t="s">
        <v>356</v>
      </c>
      <c r="B12" s="111" t="s">
        <v>357</v>
      </c>
      <c r="C12" s="112"/>
      <c r="D12" s="113"/>
      <c r="E12" s="114"/>
      <c r="F12" s="115"/>
    </row>
    <row r="13" spans="1:6" ht="33" customHeight="1">
      <c r="A13" s="123"/>
      <c r="B13" s="124"/>
      <c r="C13" s="131" t="s">
        <v>358</v>
      </c>
      <c r="D13" s="126" t="s">
        <v>728</v>
      </c>
      <c r="E13" s="127"/>
      <c r="F13" s="135"/>
    </row>
    <row r="14" spans="1:6" ht="33" customHeight="1">
      <c r="A14" s="123"/>
      <c r="B14" s="124"/>
      <c r="C14" s="131" t="s">
        <v>359</v>
      </c>
      <c r="D14" s="126" t="s">
        <v>730</v>
      </c>
      <c r="E14" s="127"/>
      <c r="F14" s="135"/>
    </row>
    <row r="15" spans="1:6" ht="35.25" customHeight="1">
      <c r="A15" s="136"/>
      <c r="B15" s="137"/>
      <c r="C15" s="131" t="s">
        <v>360</v>
      </c>
      <c r="D15" s="126" t="s">
        <v>361</v>
      </c>
      <c r="E15" s="138"/>
      <c r="F15" s="139"/>
    </row>
    <row r="16" spans="1:6" ht="19.5" customHeight="1">
      <c r="A16" s="110" t="s">
        <v>362</v>
      </c>
      <c r="B16" s="111" t="s">
        <v>363</v>
      </c>
      <c r="C16" s="112"/>
      <c r="D16" s="113"/>
      <c r="E16" s="114"/>
      <c r="F16" s="115"/>
    </row>
    <row r="17" spans="1:6" ht="33" customHeight="1">
      <c r="A17" s="140"/>
      <c r="B17" s="141"/>
      <c r="C17" s="125" t="s">
        <v>364</v>
      </c>
      <c r="D17" s="126" t="s">
        <v>732</v>
      </c>
      <c r="E17" s="127"/>
      <c r="F17" s="135"/>
    </row>
    <row r="18" spans="1:6" ht="33" customHeight="1">
      <c r="A18" s="129"/>
      <c r="B18" s="130"/>
      <c r="C18" s="125" t="s">
        <v>365</v>
      </c>
      <c r="D18" s="132" t="s">
        <v>366</v>
      </c>
      <c r="E18" s="133"/>
      <c r="F18" s="134"/>
    </row>
    <row r="19" spans="1:6" ht="33" customHeight="1">
      <c r="A19" s="129"/>
      <c r="B19" s="130"/>
      <c r="C19" s="125" t="s">
        <v>367</v>
      </c>
      <c r="D19" s="132" t="s">
        <v>368</v>
      </c>
      <c r="E19" s="133"/>
      <c r="F19" s="134"/>
    </row>
    <row r="20" spans="1:6" ht="33" customHeight="1">
      <c r="A20" s="129"/>
      <c r="B20" s="130"/>
      <c r="C20" s="125" t="s">
        <v>369</v>
      </c>
      <c r="D20" s="132" t="s">
        <v>370</v>
      </c>
      <c r="E20" s="133"/>
      <c r="F20" s="134"/>
    </row>
    <row r="21" spans="1:6" ht="33" customHeight="1">
      <c r="A21" s="129"/>
      <c r="B21" s="130"/>
      <c r="C21" s="125" t="s">
        <v>371</v>
      </c>
      <c r="D21" s="132" t="s">
        <v>372</v>
      </c>
      <c r="E21" s="133"/>
      <c r="F21" s="134"/>
    </row>
    <row r="22" spans="1:6" ht="33" customHeight="1">
      <c r="A22" s="129"/>
      <c r="B22" s="130"/>
      <c r="C22" s="125" t="s">
        <v>373</v>
      </c>
      <c r="D22" s="132" t="s">
        <v>374</v>
      </c>
      <c r="E22" s="133"/>
      <c r="F22" s="134"/>
    </row>
    <row r="23" spans="1:6" ht="33" customHeight="1">
      <c r="A23" s="129"/>
      <c r="B23" s="130"/>
      <c r="C23" s="125" t="s">
        <v>375</v>
      </c>
      <c r="D23" s="132" t="s">
        <v>376</v>
      </c>
      <c r="E23" s="133"/>
      <c r="F23" s="134"/>
    </row>
    <row r="24" spans="1:6" ht="33" customHeight="1">
      <c r="A24" s="129"/>
      <c r="B24" s="130"/>
      <c r="C24" s="125" t="s">
        <v>377</v>
      </c>
      <c r="D24" s="132" t="s">
        <v>378</v>
      </c>
      <c r="E24" s="133"/>
      <c r="F24" s="134"/>
    </row>
    <row r="25" spans="1:6" ht="33" customHeight="1">
      <c r="A25" s="129"/>
      <c r="B25" s="142"/>
      <c r="C25" s="125" t="s">
        <v>379</v>
      </c>
      <c r="D25" s="132" t="s">
        <v>380</v>
      </c>
      <c r="E25" s="133"/>
      <c r="F25" s="134"/>
    </row>
    <row r="26" spans="1:6" ht="33" customHeight="1">
      <c r="A26" s="143"/>
      <c r="B26" s="144"/>
      <c r="C26" s="125" t="s">
        <v>381</v>
      </c>
      <c r="D26" s="132" t="s">
        <v>382</v>
      </c>
      <c r="E26" s="133"/>
      <c r="F26" s="134"/>
    </row>
    <row r="27" spans="1:6" ht="33" customHeight="1">
      <c r="A27" s="143"/>
      <c r="B27" s="144"/>
      <c r="C27" s="125" t="s">
        <v>383</v>
      </c>
      <c r="D27" s="132" t="s">
        <v>384</v>
      </c>
      <c r="E27" s="133"/>
      <c r="F27" s="134"/>
    </row>
    <row r="28" spans="1:6" ht="33" customHeight="1">
      <c r="A28" s="143"/>
      <c r="B28" s="144"/>
      <c r="C28" s="125" t="s">
        <v>385</v>
      </c>
      <c r="D28" s="132" t="s">
        <v>386</v>
      </c>
      <c r="E28" s="133"/>
      <c r="F28" s="134"/>
    </row>
    <row r="29" spans="1:6" ht="33" customHeight="1">
      <c r="A29" s="143"/>
      <c r="B29" s="144"/>
      <c r="C29" s="125" t="s">
        <v>387</v>
      </c>
      <c r="D29" s="132" t="s">
        <v>388</v>
      </c>
      <c r="E29" s="133"/>
      <c r="F29" s="134"/>
    </row>
    <row r="30" spans="1:6" ht="33" customHeight="1">
      <c r="A30" s="136"/>
      <c r="B30" s="145"/>
      <c r="C30" s="146" t="s">
        <v>389</v>
      </c>
      <c r="D30" s="147" t="s">
        <v>390</v>
      </c>
      <c r="E30" s="138"/>
      <c r="F30" s="148"/>
    </row>
    <row r="31" spans="1:6" ht="19.5" customHeight="1">
      <c r="A31" s="149"/>
      <c r="B31" s="150"/>
      <c r="C31" s="151"/>
      <c r="D31" s="152"/>
      <c r="E31" s="153"/>
      <c r="F31" s="154"/>
    </row>
    <row r="32" spans="1:6" s="156" customFormat="1" ht="19.5" customHeight="1">
      <c r="A32" s="110" t="s">
        <v>391</v>
      </c>
      <c r="B32" s="111" t="s">
        <v>392</v>
      </c>
      <c r="C32" s="112"/>
      <c r="D32" s="155"/>
      <c r="E32" s="114"/>
      <c r="F32" s="115"/>
    </row>
    <row r="33" spans="1:6" ht="36" customHeight="1">
      <c r="A33" s="123"/>
      <c r="B33" s="124"/>
      <c r="C33" s="125" t="s">
        <v>393</v>
      </c>
      <c r="D33" s="126" t="s">
        <v>720</v>
      </c>
      <c r="E33" s="127"/>
      <c r="F33" s="135"/>
    </row>
    <row r="34" spans="1:6" ht="36" customHeight="1">
      <c r="A34" s="157"/>
      <c r="B34" s="130"/>
      <c r="C34" s="131" t="s">
        <v>394</v>
      </c>
      <c r="D34" s="132" t="s">
        <v>734</v>
      </c>
      <c r="E34" s="133"/>
      <c r="F34" s="134"/>
    </row>
    <row r="35" spans="1:6" ht="36" customHeight="1">
      <c r="A35" s="157"/>
      <c r="B35" s="130"/>
      <c r="C35" s="131" t="s">
        <v>395</v>
      </c>
      <c r="D35" s="132" t="s">
        <v>736</v>
      </c>
      <c r="E35" s="133"/>
      <c r="F35" s="134"/>
    </row>
    <row r="36" spans="1:6" ht="36" customHeight="1">
      <c r="A36" s="157"/>
      <c r="B36" s="130"/>
      <c r="C36" s="131" t="s">
        <v>396</v>
      </c>
      <c r="D36" s="132" t="s">
        <v>739</v>
      </c>
      <c r="E36" s="133"/>
      <c r="F36" s="134"/>
    </row>
    <row r="37" spans="1:6" ht="36" customHeight="1">
      <c r="A37" s="157"/>
      <c r="B37" s="130"/>
      <c r="C37" s="131" t="s">
        <v>397</v>
      </c>
      <c r="D37" s="132" t="s">
        <v>738</v>
      </c>
      <c r="E37" s="133"/>
      <c r="F37" s="134"/>
    </row>
    <row r="38" spans="1:6" ht="36" customHeight="1">
      <c r="A38" s="157"/>
      <c r="B38" s="130"/>
      <c r="C38" s="131" t="s">
        <v>398</v>
      </c>
      <c r="D38" s="132" t="s">
        <v>721</v>
      </c>
      <c r="E38" s="133"/>
      <c r="F38" s="134"/>
    </row>
    <row r="39" spans="1:6" ht="36" customHeight="1">
      <c r="A39" s="157"/>
      <c r="B39" s="130"/>
      <c r="C39" s="131" t="s">
        <v>399</v>
      </c>
      <c r="D39" s="132" t="s">
        <v>743</v>
      </c>
      <c r="E39" s="133"/>
      <c r="F39" s="134"/>
    </row>
    <row r="40" spans="1:6" ht="36" customHeight="1">
      <c r="A40" s="157"/>
      <c r="B40" s="130"/>
      <c r="C40" s="131" t="s">
        <v>400</v>
      </c>
      <c r="D40" s="132" t="s">
        <v>745</v>
      </c>
      <c r="E40" s="133"/>
      <c r="F40" s="134"/>
    </row>
    <row r="41" spans="1:6" ht="36" customHeight="1">
      <c r="A41" s="157"/>
      <c r="B41" s="130"/>
      <c r="C41" s="131" t="s">
        <v>401</v>
      </c>
      <c r="D41" s="132" t="s">
        <v>747</v>
      </c>
      <c r="E41" s="133"/>
      <c r="F41" s="134"/>
    </row>
    <row r="42" spans="1:6" ht="27" customHeight="1">
      <c r="A42" s="157"/>
      <c r="B42" s="130"/>
      <c r="C42" s="131"/>
      <c r="D42" s="132"/>
      <c r="E42" s="133"/>
      <c r="F42" s="134"/>
    </row>
    <row r="43" spans="1:6" ht="30" customHeight="1">
      <c r="A43" s="158"/>
      <c r="B43" s="159"/>
      <c r="C43" s="160" t="s">
        <v>402</v>
      </c>
      <c r="D43" s="161" t="s">
        <v>403</v>
      </c>
      <c r="E43" s="162"/>
      <c r="F43" s="163"/>
    </row>
    <row r="44" spans="1:6" ht="34.5" customHeight="1">
      <c r="A44" s="158"/>
      <c r="B44" s="159"/>
      <c r="C44" s="160"/>
      <c r="D44" s="161"/>
      <c r="E44" s="162" t="s">
        <v>404</v>
      </c>
      <c r="F44" s="164" t="s">
        <v>749</v>
      </c>
    </row>
    <row r="45" spans="1:6" ht="30" customHeight="1">
      <c r="A45" s="158"/>
      <c r="B45" s="159"/>
      <c r="C45" s="160"/>
      <c r="D45" s="161"/>
      <c r="E45" s="162" t="s">
        <v>405</v>
      </c>
      <c r="F45" s="164" t="s">
        <v>751</v>
      </c>
    </row>
    <row r="46" spans="1:6" ht="33.75" customHeight="1">
      <c r="A46" s="158"/>
      <c r="B46" s="159"/>
      <c r="C46" s="160"/>
      <c r="D46" s="161"/>
      <c r="E46" s="162" t="s">
        <v>406</v>
      </c>
      <c r="F46" s="164" t="s">
        <v>754</v>
      </c>
    </row>
    <row r="47" spans="1:6" ht="33.75" customHeight="1">
      <c r="A47" s="158"/>
      <c r="B47" s="159"/>
      <c r="C47" s="160"/>
      <c r="D47" s="161"/>
      <c r="E47" s="162" t="s">
        <v>407</v>
      </c>
      <c r="F47" s="164" t="s">
        <v>756</v>
      </c>
    </row>
    <row r="48" spans="1:6" ht="33.75" customHeight="1">
      <c r="A48" s="158"/>
      <c r="B48" s="159"/>
      <c r="C48" s="160"/>
      <c r="D48" s="161"/>
      <c r="E48" s="162" t="s">
        <v>408</v>
      </c>
      <c r="F48" s="165" t="s">
        <v>758</v>
      </c>
    </row>
    <row r="49" spans="1:6" ht="33.75" customHeight="1">
      <c r="A49" s="158"/>
      <c r="B49" s="159"/>
      <c r="C49" s="160"/>
      <c r="D49" s="161"/>
      <c r="E49" s="162" t="s">
        <v>409</v>
      </c>
      <c r="F49" s="164" t="s">
        <v>760</v>
      </c>
    </row>
    <row r="50" spans="1:6" ht="33.75" customHeight="1">
      <c r="A50" s="158"/>
      <c r="B50" s="159"/>
      <c r="C50" s="160"/>
      <c r="D50" s="161"/>
      <c r="E50" s="162" t="s">
        <v>410</v>
      </c>
      <c r="F50" s="164" t="s">
        <v>762</v>
      </c>
    </row>
    <row r="51" spans="1:6" ht="19.5" customHeight="1">
      <c r="A51" s="158"/>
      <c r="B51" s="159"/>
      <c r="C51" s="160"/>
      <c r="D51" s="161"/>
      <c r="E51" s="162"/>
      <c r="F51" s="163"/>
    </row>
    <row r="52" spans="1:6" ht="19.5" customHeight="1">
      <c r="A52" s="110" t="s">
        <v>411</v>
      </c>
      <c r="B52" s="111" t="s">
        <v>412</v>
      </c>
      <c r="C52" s="112"/>
      <c r="D52" s="155"/>
      <c r="E52" s="114"/>
      <c r="F52" s="115"/>
    </row>
    <row r="53" spans="1:6" s="166" customFormat="1" ht="35.25" customHeight="1">
      <c r="A53" s="123"/>
      <c r="B53" s="124"/>
      <c r="C53" s="125" t="s">
        <v>413</v>
      </c>
      <c r="D53" s="126" t="s">
        <v>414</v>
      </c>
      <c r="E53" s="133"/>
      <c r="F53" s="122"/>
    </row>
    <row r="54" spans="1:6" s="166" customFormat="1" ht="29.25" customHeight="1">
      <c r="A54" s="157"/>
      <c r="B54" s="130"/>
      <c r="C54" s="125" t="s">
        <v>415</v>
      </c>
      <c r="D54" s="132" t="s">
        <v>416</v>
      </c>
      <c r="E54" s="133"/>
      <c r="F54" s="135"/>
    </row>
    <row r="55" spans="1:6" s="166" customFormat="1" ht="31.5" customHeight="1">
      <c r="A55" s="157"/>
      <c r="B55" s="130"/>
      <c r="C55" s="125" t="s">
        <v>417</v>
      </c>
      <c r="D55" s="132" t="s">
        <v>418</v>
      </c>
      <c r="E55" s="162"/>
      <c r="F55" s="163"/>
    </row>
    <row r="56" spans="1:6" s="166" customFormat="1" ht="31.5" customHeight="1">
      <c r="A56" s="157"/>
      <c r="B56" s="130"/>
      <c r="C56" s="125" t="s">
        <v>419</v>
      </c>
      <c r="D56" s="132" t="s">
        <v>420</v>
      </c>
      <c r="E56" s="162"/>
      <c r="F56" s="163"/>
    </row>
    <row r="57" spans="1:6" s="166" customFormat="1" ht="31.5" customHeight="1">
      <c r="A57" s="157"/>
      <c r="B57" s="130"/>
      <c r="C57" s="125" t="s">
        <v>421</v>
      </c>
      <c r="D57" s="132" t="s">
        <v>422</v>
      </c>
      <c r="E57" s="162"/>
      <c r="F57" s="163"/>
    </row>
    <row r="58" spans="1:6" s="166" customFormat="1" ht="34.5" customHeight="1">
      <c r="A58" s="157"/>
      <c r="B58" s="130"/>
      <c r="C58" s="125" t="s">
        <v>423</v>
      </c>
      <c r="D58" s="132" t="s">
        <v>424</v>
      </c>
      <c r="E58" s="162"/>
      <c r="F58" s="163"/>
    </row>
    <row r="59" spans="1:6" s="166" customFormat="1" ht="34.5" customHeight="1">
      <c r="A59" s="157"/>
      <c r="B59" s="130"/>
      <c r="C59" s="125" t="s">
        <v>425</v>
      </c>
      <c r="D59" s="132" t="s">
        <v>426</v>
      </c>
      <c r="E59" s="162"/>
      <c r="F59" s="163"/>
    </row>
    <row r="60" spans="1:6" s="166" customFormat="1" ht="33" customHeight="1">
      <c r="A60" s="167"/>
      <c r="B60" s="137"/>
      <c r="C60" s="125" t="s">
        <v>427</v>
      </c>
      <c r="D60" s="147" t="s">
        <v>428</v>
      </c>
      <c r="E60" s="138"/>
      <c r="F60" s="139"/>
    </row>
    <row r="61" spans="1:6" ht="19.5" customHeight="1">
      <c r="A61" s="110" t="s">
        <v>429</v>
      </c>
      <c r="B61" s="111" t="s">
        <v>430</v>
      </c>
      <c r="C61" s="112"/>
      <c r="D61" s="113"/>
      <c r="E61" s="114"/>
      <c r="F61" s="115"/>
    </row>
    <row r="62" spans="1:6" ht="35.25" customHeight="1">
      <c r="A62" s="157"/>
      <c r="B62" s="130"/>
      <c r="C62" s="131" t="s">
        <v>431</v>
      </c>
      <c r="D62" s="132" t="s">
        <v>432</v>
      </c>
      <c r="E62" s="131"/>
      <c r="F62" s="122"/>
    </row>
    <row r="63" spans="1:6" ht="35.25" customHeight="1">
      <c r="A63" s="157"/>
      <c r="B63" s="130"/>
      <c r="C63" s="131"/>
      <c r="D63" s="132"/>
      <c r="E63" s="131" t="s">
        <v>433</v>
      </c>
      <c r="F63" s="132" t="s">
        <v>764</v>
      </c>
    </row>
    <row r="64" spans="1:6" ht="31.5" customHeight="1">
      <c r="A64" s="157"/>
      <c r="B64" s="130"/>
      <c r="C64" s="131"/>
      <c r="D64" s="132"/>
      <c r="E64" s="131" t="s">
        <v>434</v>
      </c>
      <c r="F64" s="132" t="s">
        <v>435</v>
      </c>
    </row>
    <row r="65" spans="1:6" ht="36" customHeight="1">
      <c r="A65" s="157"/>
      <c r="B65" s="130"/>
      <c r="C65" s="131"/>
      <c r="D65" s="132"/>
      <c r="E65" s="131" t="s">
        <v>436</v>
      </c>
      <c r="F65" s="132" t="s">
        <v>437</v>
      </c>
    </row>
    <row r="66" spans="1:6" ht="36" customHeight="1">
      <c r="A66" s="157"/>
      <c r="B66" s="130"/>
      <c r="C66" s="131"/>
      <c r="D66" s="132"/>
      <c r="E66" s="131" t="s">
        <v>438</v>
      </c>
      <c r="F66" s="132" t="s">
        <v>439</v>
      </c>
    </row>
    <row r="67" spans="1:6" ht="36.75" customHeight="1">
      <c r="A67" s="157"/>
      <c r="B67" s="130"/>
      <c r="C67" s="131"/>
      <c r="D67" s="132"/>
      <c r="E67" s="131" t="s">
        <v>440</v>
      </c>
      <c r="F67" s="132" t="s">
        <v>441</v>
      </c>
    </row>
    <row r="68" spans="1:6" ht="33" customHeight="1">
      <c r="A68" s="157"/>
      <c r="B68" s="130"/>
      <c r="C68" s="131" t="s">
        <v>442</v>
      </c>
      <c r="D68" s="132" t="s">
        <v>766</v>
      </c>
      <c r="E68" s="133"/>
      <c r="F68" s="168"/>
    </row>
    <row r="69" spans="1:6" ht="33" customHeight="1">
      <c r="A69" s="157"/>
      <c r="B69" s="130"/>
      <c r="C69" s="131"/>
      <c r="D69" s="132"/>
      <c r="E69" s="131" t="s">
        <v>443</v>
      </c>
      <c r="F69" s="168" t="s">
        <v>444</v>
      </c>
    </row>
    <row r="70" spans="1:6" ht="33" customHeight="1">
      <c r="A70" s="157"/>
      <c r="B70" s="130"/>
      <c r="C70" s="131"/>
      <c r="D70" s="132"/>
      <c r="E70" s="131" t="s">
        <v>445</v>
      </c>
      <c r="F70" s="168" t="s">
        <v>446</v>
      </c>
    </row>
    <row r="71" spans="1:6" ht="52.5" customHeight="1">
      <c r="A71" s="157"/>
      <c r="B71" s="130"/>
      <c r="C71" s="131"/>
      <c r="D71" s="132"/>
      <c r="E71" s="131" t="s">
        <v>447</v>
      </c>
      <c r="F71" s="168" t="s">
        <v>448</v>
      </c>
    </row>
    <row r="72" spans="1:6" ht="31.5" customHeight="1">
      <c r="A72" s="157"/>
      <c r="B72" s="130"/>
      <c r="C72" s="131"/>
      <c r="D72" s="132"/>
      <c r="E72" s="133"/>
      <c r="F72" s="168"/>
    </row>
    <row r="73" spans="1:6" ht="19.5" customHeight="1">
      <c r="A73" s="110" t="s">
        <v>449</v>
      </c>
      <c r="B73" s="111" t="s">
        <v>450</v>
      </c>
      <c r="C73" s="112"/>
      <c r="D73" s="113"/>
      <c r="E73" s="114"/>
      <c r="F73" s="115"/>
    </row>
    <row r="74" spans="1:6" ht="33" customHeight="1">
      <c r="A74" s="123"/>
      <c r="B74" s="124"/>
      <c r="C74" s="125" t="s">
        <v>451</v>
      </c>
      <c r="D74" s="126" t="s">
        <v>452</v>
      </c>
      <c r="E74" s="127"/>
      <c r="F74" s="135"/>
    </row>
    <row r="75" spans="1:7" ht="33" customHeight="1">
      <c r="A75" s="123"/>
      <c r="B75" s="124"/>
      <c r="C75" s="125"/>
      <c r="D75" s="126"/>
      <c r="E75" s="127" t="s">
        <v>453</v>
      </c>
      <c r="F75" s="169" t="s">
        <v>768</v>
      </c>
      <c r="G75" s="116">
        <v>107</v>
      </c>
    </row>
    <row r="76" spans="1:7" ht="48.75" customHeight="1">
      <c r="A76" s="123"/>
      <c r="B76" s="124"/>
      <c r="C76" s="125"/>
      <c r="D76" s="126"/>
      <c r="E76" s="170" t="s">
        <v>454</v>
      </c>
      <c r="F76" s="171" t="s">
        <v>455</v>
      </c>
      <c r="G76" s="116">
        <v>107</v>
      </c>
    </row>
    <row r="77" spans="1:7" ht="45.75" customHeight="1">
      <c r="A77" s="123"/>
      <c r="B77" s="124"/>
      <c r="C77" s="125"/>
      <c r="D77" s="126"/>
      <c r="E77" s="170" t="s">
        <v>456</v>
      </c>
      <c r="F77" s="171" t="s">
        <v>457</v>
      </c>
      <c r="G77" s="116">
        <v>107</v>
      </c>
    </row>
    <row r="78" spans="1:6" ht="36.75" customHeight="1">
      <c r="A78" s="123"/>
      <c r="B78" s="124"/>
      <c r="C78" s="125"/>
      <c r="D78" s="126"/>
      <c r="E78" s="172" t="s">
        <v>458</v>
      </c>
      <c r="F78" s="173" t="s">
        <v>459</v>
      </c>
    </row>
    <row r="79" spans="1:6" ht="48.75" customHeight="1">
      <c r="A79" s="123"/>
      <c r="B79" s="124"/>
      <c r="C79" s="125"/>
      <c r="D79" s="126"/>
      <c r="E79" s="127" t="s">
        <v>460</v>
      </c>
      <c r="F79" s="135" t="s">
        <v>461</v>
      </c>
    </row>
    <row r="80" spans="1:6" ht="48.75" customHeight="1">
      <c r="A80" s="123"/>
      <c r="B80" s="124"/>
      <c r="C80" s="125"/>
      <c r="D80" s="126"/>
      <c r="E80" s="127" t="s">
        <v>462</v>
      </c>
      <c r="F80" s="135" t="s">
        <v>463</v>
      </c>
    </row>
    <row r="81" spans="1:6" ht="39" customHeight="1">
      <c r="A81" s="123"/>
      <c r="B81" s="124"/>
      <c r="C81" s="125"/>
      <c r="D81" s="126"/>
      <c r="E81" s="127" t="s">
        <v>464</v>
      </c>
      <c r="F81" s="135" t="s">
        <v>465</v>
      </c>
    </row>
    <row r="82" spans="1:6" ht="39" customHeight="1">
      <c r="A82" s="123"/>
      <c r="B82" s="124"/>
      <c r="C82" s="125"/>
      <c r="D82" s="126"/>
      <c r="E82" s="127" t="s">
        <v>466</v>
      </c>
      <c r="F82" s="135" t="s">
        <v>467</v>
      </c>
    </row>
    <row r="83" spans="1:6" ht="39" customHeight="1">
      <c r="A83" s="123"/>
      <c r="B83" s="124"/>
      <c r="C83" s="125"/>
      <c r="D83" s="126"/>
      <c r="E83" s="127" t="s">
        <v>468</v>
      </c>
      <c r="F83" s="135" t="s">
        <v>469</v>
      </c>
    </row>
    <row r="84" spans="1:6" ht="39" customHeight="1">
      <c r="A84" s="123"/>
      <c r="B84" s="124"/>
      <c r="C84" s="125"/>
      <c r="D84" s="126"/>
      <c r="E84" s="127" t="s">
        <v>470</v>
      </c>
      <c r="F84" s="135" t="s">
        <v>471</v>
      </c>
    </row>
    <row r="85" spans="1:6" ht="50.25" customHeight="1">
      <c r="A85" s="123"/>
      <c r="B85" s="124"/>
      <c r="C85" s="125"/>
      <c r="D85" s="126"/>
      <c r="E85" s="127" t="s">
        <v>472</v>
      </c>
      <c r="F85" s="173" t="s">
        <v>473</v>
      </c>
    </row>
    <row r="86" spans="1:6" ht="53.25" customHeight="1">
      <c r="A86" s="123"/>
      <c r="B86" s="124"/>
      <c r="C86" s="125"/>
      <c r="D86" s="126"/>
      <c r="E86" s="127" t="s">
        <v>474</v>
      </c>
      <c r="F86" s="135" t="s">
        <v>475</v>
      </c>
    </row>
    <row r="87" spans="1:6" ht="62.25" customHeight="1">
      <c r="A87" s="123"/>
      <c r="B87" s="124"/>
      <c r="C87" s="125"/>
      <c r="D87" s="126"/>
      <c r="E87" s="127" t="s">
        <v>476</v>
      </c>
      <c r="F87" s="135" t="s">
        <v>477</v>
      </c>
    </row>
    <row r="88" spans="1:6" ht="54.75" customHeight="1">
      <c r="A88" s="123"/>
      <c r="B88" s="124"/>
      <c r="C88" s="125"/>
      <c r="D88" s="126"/>
      <c r="E88" s="127" t="s">
        <v>478</v>
      </c>
      <c r="F88" s="135" t="s">
        <v>479</v>
      </c>
    </row>
    <row r="89" spans="1:6" ht="51.75" customHeight="1">
      <c r="A89" s="123"/>
      <c r="B89" s="124"/>
      <c r="C89" s="125"/>
      <c r="D89" s="126"/>
      <c r="E89" s="127" t="s">
        <v>480</v>
      </c>
      <c r="F89" s="135" t="s">
        <v>481</v>
      </c>
    </row>
    <row r="90" spans="1:6" ht="57.75" customHeight="1">
      <c r="A90" s="123"/>
      <c r="B90" s="124"/>
      <c r="C90" s="125"/>
      <c r="D90" s="126"/>
      <c r="E90" s="127" t="s">
        <v>482</v>
      </c>
      <c r="F90" s="135" t="s">
        <v>483</v>
      </c>
    </row>
    <row r="91" spans="1:6" ht="39.75" customHeight="1">
      <c r="A91" s="123"/>
      <c r="B91" s="124"/>
      <c r="C91" s="125"/>
      <c r="D91" s="126"/>
      <c r="E91" s="127" t="s">
        <v>484</v>
      </c>
      <c r="F91" s="135" t="s">
        <v>485</v>
      </c>
    </row>
    <row r="92" spans="1:6" ht="39.75" customHeight="1">
      <c r="A92" s="123"/>
      <c r="B92" s="124"/>
      <c r="C92" s="125"/>
      <c r="D92" s="126"/>
      <c r="E92" s="127" t="s">
        <v>486</v>
      </c>
      <c r="F92" s="135" t="s">
        <v>487</v>
      </c>
    </row>
    <row r="93" spans="1:6" ht="39.75" customHeight="1">
      <c r="A93" s="123"/>
      <c r="B93" s="124"/>
      <c r="C93" s="125"/>
      <c r="D93" s="126"/>
      <c r="E93" s="127" t="s">
        <v>488</v>
      </c>
      <c r="F93" s="135" t="s">
        <v>489</v>
      </c>
    </row>
    <row r="94" spans="1:6" ht="39.75" customHeight="1">
      <c r="A94" s="123"/>
      <c r="B94" s="124"/>
      <c r="C94" s="125"/>
      <c r="D94" s="126"/>
      <c r="E94" s="127" t="s">
        <v>490</v>
      </c>
      <c r="F94" s="135" t="s">
        <v>491</v>
      </c>
    </row>
    <row r="95" spans="1:6" ht="39" customHeight="1">
      <c r="A95" s="123"/>
      <c r="B95" s="124"/>
      <c r="C95" s="125"/>
      <c r="D95" s="126"/>
      <c r="E95" s="127" t="s">
        <v>492</v>
      </c>
      <c r="F95" s="135" t="s">
        <v>493</v>
      </c>
    </row>
    <row r="96" spans="1:6" ht="57.75" customHeight="1">
      <c r="A96" s="123"/>
      <c r="B96" s="124"/>
      <c r="C96" s="125"/>
      <c r="D96" s="126"/>
      <c r="E96" s="127" t="s">
        <v>494</v>
      </c>
      <c r="F96" s="135" t="s">
        <v>495</v>
      </c>
    </row>
    <row r="97" spans="1:6" ht="51.75" customHeight="1">
      <c r="A97" s="123"/>
      <c r="B97" s="124"/>
      <c r="C97" s="125"/>
      <c r="D97" s="126"/>
      <c r="E97" s="127" t="s">
        <v>496</v>
      </c>
      <c r="F97" s="135" t="s">
        <v>497</v>
      </c>
    </row>
    <row r="98" spans="1:6" ht="47.25" customHeight="1">
      <c r="A98" s="123"/>
      <c r="B98" s="124"/>
      <c r="C98" s="125"/>
      <c r="D98" s="126"/>
      <c r="E98" s="127" t="s">
        <v>498</v>
      </c>
      <c r="F98" s="135" t="s">
        <v>499</v>
      </c>
    </row>
    <row r="99" spans="1:6" ht="50.25" customHeight="1">
      <c r="A99" s="123"/>
      <c r="B99" s="124"/>
      <c r="C99" s="125"/>
      <c r="D99" s="126"/>
      <c r="E99" s="127" t="s">
        <v>500</v>
      </c>
      <c r="F99" s="135" t="s">
        <v>501</v>
      </c>
    </row>
    <row r="100" spans="1:6" ht="50.25" customHeight="1">
      <c r="A100" s="123"/>
      <c r="B100" s="124"/>
      <c r="C100" s="125"/>
      <c r="D100" s="126"/>
      <c r="E100" s="127" t="s">
        <v>502</v>
      </c>
      <c r="F100" s="135" t="s">
        <v>503</v>
      </c>
    </row>
    <row r="101" spans="1:6" ht="48">
      <c r="A101" s="123"/>
      <c r="B101" s="124"/>
      <c r="C101" s="125"/>
      <c r="D101" s="126"/>
      <c r="E101" s="127" t="s">
        <v>504</v>
      </c>
      <c r="F101" s="135" t="s">
        <v>505</v>
      </c>
    </row>
    <row r="102" spans="1:6" ht="48">
      <c r="A102" s="123"/>
      <c r="B102" s="124"/>
      <c r="C102" s="125"/>
      <c r="D102" s="126"/>
      <c r="E102" s="127" t="s">
        <v>506</v>
      </c>
      <c r="F102" s="135" t="s">
        <v>507</v>
      </c>
    </row>
    <row r="103" spans="1:6" ht="32.25">
      <c r="A103" s="123"/>
      <c r="B103" s="124"/>
      <c r="C103" s="125"/>
      <c r="D103" s="126"/>
      <c r="E103" s="127" t="s">
        <v>508</v>
      </c>
      <c r="F103" s="135" t="s">
        <v>509</v>
      </c>
    </row>
    <row r="104" spans="1:6" ht="33" customHeight="1">
      <c r="A104" s="157"/>
      <c r="B104" s="130"/>
      <c r="C104" s="131" t="s">
        <v>510</v>
      </c>
      <c r="D104" s="132" t="s">
        <v>511</v>
      </c>
      <c r="E104" s="133"/>
      <c r="F104" s="134"/>
    </row>
    <row r="105" spans="1:6" ht="33" customHeight="1">
      <c r="A105" s="157"/>
      <c r="B105" s="130"/>
      <c r="C105" s="131"/>
      <c r="D105" s="132"/>
      <c r="E105" s="127" t="s">
        <v>512</v>
      </c>
      <c r="F105" s="174" t="s">
        <v>513</v>
      </c>
    </row>
    <row r="106" spans="1:6" ht="33" customHeight="1">
      <c r="A106" s="157"/>
      <c r="B106" s="130"/>
      <c r="C106" s="131"/>
      <c r="D106" s="132"/>
      <c r="E106" s="127" t="s">
        <v>514</v>
      </c>
      <c r="F106" s="174" t="s">
        <v>515</v>
      </c>
    </row>
    <row r="107" spans="1:6" ht="36.75" customHeight="1">
      <c r="A107" s="157"/>
      <c r="B107" s="130"/>
      <c r="C107" s="131"/>
      <c r="D107" s="132"/>
      <c r="E107" s="127" t="s">
        <v>516</v>
      </c>
      <c r="F107" s="174" t="s">
        <v>517</v>
      </c>
    </row>
    <row r="108" spans="1:6" ht="36.75" customHeight="1">
      <c r="A108" s="157"/>
      <c r="B108" s="130"/>
      <c r="C108" s="131"/>
      <c r="D108" s="132"/>
      <c r="E108" s="127" t="s">
        <v>518</v>
      </c>
      <c r="F108" s="175" t="s">
        <v>519</v>
      </c>
    </row>
    <row r="109" spans="1:6" ht="34.5" customHeight="1">
      <c r="A109" s="157"/>
      <c r="B109" s="130"/>
      <c r="C109" s="131"/>
      <c r="D109" s="132"/>
      <c r="E109" s="127" t="s">
        <v>520</v>
      </c>
      <c r="F109" s="174" t="s">
        <v>521</v>
      </c>
    </row>
    <row r="110" spans="1:6" ht="34.5" customHeight="1">
      <c r="A110" s="157"/>
      <c r="B110" s="130"/>
      <c r="C110" s="131"/>
      <c r="D110" s="132"/>
      <c r="E110" s="127" t="s">
        <v>522</v>
      </c>
      <c r="F110" s="174" t="s">
        <v>523</v>
      </c>
    </row>
    <row r="111" spans="1:6" ht="34.5" customHeight="1">
      <c r="A111" s="157"/>
      <c r="B111" s="130"/>
      <c r="C111" s="131"/>
      <c r="D111" s="132"/>
      <c r="E111" s="127" t="s">
        <v>524</v>
      </c>
      <c r="F111" s="174" t="s">
        <v>525</v>
      </c>
    </row>
    <row r="112" spans="1:6" ht="34.5" customHeight="1">
      <c r="A112" s="157"/>
      <c r="B112" s="130"/>
      <c r="C112" s="131"/>
      <c r="D112" s="132"/>
      <c r="E112" s="127" t="s">
        <v>526</v>
      </c>
      <c r="F112" s="174" t="s">
        <v>527</v>
      </c>
    </row>
    <row r="113" spans="1:6" ht="34.5" customHeight="1">
      <c r="A113" s="157"/>
      <c r="B113" s="130"/>
      <c r="C113" s="131"/>
      <c r="D113" s="132"/>
      <c r="E113" s="127" t="s">
        <v>528</v>
      </c>
      <c r="F113" s="174" t="s">
        <v>529</v>
      </c>
    </row>
    <row r="114" spans="1:6" ht="34.5" customHeight="1">
      <c r="A114" s="157"/>
      <c r="B114" s="130"/>
      <c r="C114" s="131"/>
      <c r="D114" s="132"/>
      <c r="E114" s="127" t="s">
        <v>530</v>
      </c>
      <c r="F114" s="174" t="s">
        <v>531</v>
      </c>
    </row>
    <row r="115" spans="1:6" ht="34.5" customHeight="1">
      <c r="A115" s="157"/>
      <c r="B115" s="130"/>
      <c r="C115" s="131"/>
      <c r="D115" s="132"/>
      <c r="E115" s="127" t="s">
        <v>532</v>
      </c>
      <c r="F115" s="174" t="s">
        <v>533</v>
      </c>
    </row>
    <row r="116" spans="1:6" ht="34.5" customHeight="1">
      <c r="A116" s="157"/>
      <c r="B116" s="130"/>
      <c r="C116" s="131"/>
      <c r="D116" s="132"/>
      <c r="E116" s="127" t="s">
        <v>534</v>
      </c>
      <c r="F116" s="174" t="s">
        <v>535</v>
      </c>
    </row>
    <row r="117" spans="1:6" ht="34.5" customHeight="1">
      <c r="A117" s="157"/>
      <c r="B117" s="130"/>
      <c r="C117" s="131"/>
      <c r="D117" s="132"/>
      <c r="E117" s="127" t="s">
        <v>536</v>
      </c>
      <c r="F117" s="174" t="s">
        <v>537</v>
      </c>
    </row>
    <row r="118" spans="1:6" ht="34.5" customHeight="1">
      <c r="A118" s="157"/>
      <c r="B118" s="130"/>
      <c r="C118" s="131"/>
      <c r="D118" s="132"/>
      <c r="E118" s="127" t="s">
        <v>538</v>
      </c>
      <c r="F118" s="174" t="s">
        <v>539</v>
      </c>
    </row>
    <row r="119" spans="1:6" ht="34.5" customHeight="1">
      <c r="A119" s="157"/>
      <c r="B119" s="130"/>
      <c r="C119" s="131"/>
      <c r="D119" s="132"/>
      <c r="E119" s="127" t="s">
        <v>540</v>
      </c>
      <c r="F119" s="174" t="s">
        <v>541</v>
      </c>
    </row>
    <row r="120" spans="1:6" ht="34.5" customHeight="1">
      <c r="A120" s="157"/>
      <c r="B120" s="130"/>
      <c r="C120" s="131"/>
      <c r="D120" s="132"/>
      <c r="E120" s="127" t="s">
        <v>542</v>
      </c>
      <c r="F120" s="174" t="s">
        <v>543</v>
      </c>
    </row>
    <row r="121" spans="1:6" ht="34.5" customHeight="1">
      <c r="A121" s="157"/>
      <c r="B121" s="130"/>
      <c r="C121" s="131"/>
      <c r="D121" s="132"/>
      <c r="E121" s="127" t="s">
        <v>544</v>
      </c>
      <c r="F121" s="174" t="s">
        <v>545</v>
      </c>
    </row>
    <row r="122" spans="1:6" ht="34.5" customHeight="1">
      <c r="A122" s="157"/>
      <c r="B122" s="130"/>
      <c r="C122" s="131"/>
      <c r="D122" s="132"/>
      <c r="E122" s="127" t="s">
        <v>546</v>
      </c>
      <c r="F122" s="174" t="s">
        <v>547</v>
      </c>
    </row>
    <row r="123" spans="1:6" ht="34.5" customHeight="1">
      <c r="A123" s="157"/>
      <c r="B123" s="130"/>
      <c r="C123" s="131"/>
      <c r="D123" s="132"/>
      <c r="E123" s="127" t="s">
        <v>548</v>
      </c>
      <c r="F123" s="174" t="s">
        <v>549</v>
      </c>
    </row>
    <row r="124" spans="1:6" ht="34.5" customHeight="1">
      <c r="A124" s="157"/>
      <c r="B124" s="130"/>
      <c r="C124" s="131"/>
      <c r="D124" s="132"/>
      <c r="E124" s="127" t="s">
        <v>550</v>
      </c>
      <c r="F124" s="174" t="s">
        <v>551</v>
      </c>
    </row>
    <row r="125" spans="1:6" ht="34.5" customHeight="1">
      <c r="A125" s="157"/>
      <c r="B125" s="130"/>
      <c r="C125" s="131"/>
      <c r="D125" s="132"/>
      <c r="E125" s="127" t="s">
        <v>552</v>
      </c>
      <c r="F125" s="174" t="s">
        <v>553</v>
      </c>
    </row>
    <row r="126" spans="1:6" ht="34.5" customHeight="1">
      <c r="A126" s="157"/>
      <c r="B126" s="130"/>
      <c r="C126" s="131"/>
      <c r="D126" s="132"/>
      <c r="E126" s="127" t="s">
        <v>554</v>
      </c>
      <c r="F126" s="174" t="s">
        <v>555</v>
      </c>
    </row>
    <row r="127" spans="1:6" ht="34.5" customHeight="1">
      <c r="A127" s="157"/>
      <c r="B127" s="130"/>
      <c r="C127" s="131"/>
      <c r="D127" s="132"/>
      <c r="E127" s="127" t="s">
        <v>556</v>
      </c>
      <c r="F127" s="174" t="s">
        <v>557</v>
      </c>
    </row>
    <row r="128" spans="1:6" ht="36.75" customHeight="1">
      <c r="A128" s="157"/>
      <c r="B128" s="130"/>
      <c r="C128" s="131"/>
      <c r="D128" s="132"/>
      <c r="E128" s="127" t="s">
        <v>558</v>
      </c>
      <c r="F128" s="174" t="s">
        <v>559</v>
      </c>
    </row>
    <row r="129" spans="1:6" ht="34.5" customHeight="1">
      <c r="A129" s="157"/>
      <c r="B129" s="130"/>
      <c r="C129" s="131"/>
      <c r="D129" s="132"/>
      <c r="E129" s="127" t="s">
        <v>560</v>
      </c>
      <c r="F129" s="174" t="s">
        <v>561</v>
      </c>
    </row>
    <row r="130" spans="1:6" ht="34.5" customHeight="1">
      <c r="A130" s="157"/>
      <c r="B130" s="130"/>
      <c r="C130" s="131"/>
      <c r="D130" s="132"/>
      <c r="E130" s="127" t="s">
        <v>562</v>
      </c>
      <c r="F130" s="174" t="s">
        <v>563</v>
      </c>
    </row>
    <row r="131" spans="1:6" ht="34.5" customHeight="1">
      <c r="A131" s="157"/>
      <c r="B131" s="130"/>
      <c r="C131" s="131"/>
      <c r="D131" s="132"/>
      <c r="E131" s="127" t="s">
        <v>564</v>
      </c>
      <c r="F131" s="174" t="s">
        <v>565</v>
      </c>
    </row>
    <row r="132" spans="1:6" ht="34.5" customHeight="1">
      <c r="A132" s="157"/>
      <c r="B132" s="130"/>
      <c r="C132" s="131"/>
      <c r="D132" s="132"/>
      <c r="E132" s="127" t="s">
        <v>566</v>
      </c>
      <c r="F132" s="174" t="s">
        <v>567</v>
      </c>
    </row>
    <row r="133" spans="1:6" ht="33" customHeight="1">
      <c r="A133" s="157"/>
      <c r="B133" s="130"/>
      <c r="C133" s="131" t="s">
        <v>568</v>
      </c>
      <c r="D133" s="132" t="s">
        <v>569</v>
      </c>
      <c r="E133" s="133"/>
      <c r="F133" s="134"/>
    </row>
    <row r="134" spans="1:6" ht="48" customHeight="1">
      <c r="A134" s="157"/>
      <c r="B134" s="130"/>
      <c r="C134" s="131"/>
      <c r="D134" s="132"/>
      <c r="E134" s="133" t="s">
        <v>570</v>
      </c>
      <c r="F134" s="174" t="s">
        <v>571</v>
      </c>
    </row>
    <row r="135" spans="1:6" ht="41.25" customHeight="1">
      <c r="A135" s="157"/>
      <c r="B135" s="130"/>
      <c r="C135" s="131"/>
      <c r="D135" s="132"/>
      <c r="E135" s="133" t="s">
        <v>572</v>
      </c>
      <c r="F135" s="175" t="s">
        <v>573</v>
      </c>
    </row>
    <row r="136" spans="1:6" ht="34.5" customHeight="1">
      <c r="A136" s="157"/>
      <c r="B136" s="130"/>
      <c r="C136" s="131"/>
      <c r="D136" s="132"/>
      <c r="E136" s="133" t="s">
        <v>574</v>
      </c>
      <c r="F136" s="174" t="s">
        <v>575</v>
      </c>
    </row>
    <row r="137" spans="1:6" ht="34.5" customHeight="1">
      <c r="A137" s="157"/>
      <c r="B137" s="130"/>
      <c r="C137" s="131"/>
      <c r="D137" s="132"/>
      <c r="E137" s="133" t="s">
        <v>576</v>
      </c>
      <c r="F137" s="174" t="s">
        <v>577</v>
      </c>
    </row>
    <row r="138" spans="1:6" ht="34.5" customHeight="1">
      <c r="A138" s="157"/>
      <c r="B138" s="130"/>
      <c r="C138" s="131"/>
      <c r="D138" s="132"/>
      <c r="E138" s="133"/>
      <c r="F138" s="174"/>
    </row>
    <row r="139" spans="1:6" ht="33" customHeight="1">
      <c r="A139" s="157"/>
      <c r="B139" s="130"/>
      <c r="C139" s="131" t="s">
        <v>578</v>
      </c>
      <c r="D139" s="132" t="s">
        <v>579</v>
      </c>
      <c r="E139" s="133"/>
      <c r="F139" s="174"/>
    </row>
    <row r="140" spans="1:6" ht="33" customHeight="1">
      <c r="A140" s="157"/>
      <c r="B140" s="130"/>
      <c r="C140" s="131"/>
      <c r="D140" s="126"/>
      <c r="E140" s="133" t="s">
        <v>580</v>
      </c>
      <c r="F140" s="174" t="s">
        <v>581</v>
      </c>
    </row>
    <row r="141" spans="1:6" ht="33" customHeight="1">
      <c r="A141" s="157"/>
      <c r="B141" s="130"/>
      <c r="C141" s="131"/>
      <c r="D141" s="126"/>
      <c r="E141" s="133" t="s">
        <v>582</v>
      </c>
      <c r="F141" s="174" t="s">
        <v>583</v>
      </c>
    </row>
    <row r="142" spans="1:6" ht="33.75" customHeight="1">
      <c r="A142" s="157"/>
      <c r="B142" s="130"/>
      <c r="C142" s="131"/>
      <c r="D142" s="126"/>
      <c r="E142" s="133" t="s">
        <v>584</v>
      </c>
      <c r="F142" s="174" t="s">
        <v>585</v>
      </c>
    </row>
    <row r="143" spans="1:6" ht="33.75" customHeight="1">
      <c r="A143" s="157"/>
      <c r="B143" s="130"/>
      <c r="C143" s="131"/>
      <c r="D143" s="126"/>
      <c r="E143" s="133" t="s">
        <v>586</v>
      </c>
      <c r="F143" s="174" t="s">
        <v>587</v>
      </c>
    </row>
    <row r="144" spans="1:6" ht="33.75" customHeight="1">
      <c r="A144" s="157"/>
      <c r="B144" s="130"/>
      <c r="C144" s="131"/>
      <c r="D144" s="126"/>
      <c r="E144" s="133" t="s">
        <v>588</v>
      </c>
      <c r="F144" s="174" t="s">
        <v>589</v>
      </c>
    </row>
    <row r="145" spans="1:6" ht="48.75" customHeight="1">
      <c r="A145" s="157"/>
      <c r="B145" s="130"/>
      <c r="C145" s="131"/>
      <c r="D145" s="126"/>
      <c r="E145" s="133" t="s">
        <v>590</v>
      </c>
      <c r="F145" s="174" t="s">
        <v>591</v>
      </c>
    </row>
    <row r="146" spans="1:6" ht="31.5" customHeight="1">
      <c r="A146" s="157"/>
      <c r="B146" s="130"/>
      <c r="C146" s="131"/>
      <c r="D146" s="126"/>
      <c r="E146" s="133" t="s">
        <v>592</v>
      </c>
      <c r="F146" s="174" t="s">
        <v>593</v>
      </c>
    </row>
    <row r="147" spans="1:6" ht="31.5" customHeight="1">
      <c r="A147" s="157"/>
      <c r="B147" s="130"/>
      <c r="C147" s="131"/>
      <c r="D147" s="126"/>
      <c r="E147" s="133" t="s">
        <v>594</v>
      </c>
      <c r="F147" s="174" t="s">
        <v>595</v>
      </c>
    </row>
    <row r="148" spans="1:6" ht="31.5" customHeight="1">
      <c r="A148" s="157"/>
      <c r="B148" s="130"/>
      <c r="C148" s="131"/>
      <c r="D148" s="126"/>
      <c r="E148" s="133" t="s">
        <v>596</v>
      </c>
      <c r="F148" s="174" t="s">
        <v>597</v>
      </c>
    </row>
    <row r="149" spans="1:6" ht="31.5" customHeight="1">
      <c r="A149" s="157"/>
      <c r="B149" s="130"/>
      <c r="C149" s="131"/>
      <c r="D149" s="126"/>
      <c r="E149" s="133" t="s">
        <v>598</v>
      </c>
      <c r="F149" s="174" t="s">
        <v>599</v>
      </c>
    </row>
    <row r="150" spans="1:6" ht="28.5" customHeight="1">
      <c r="A150" s="157"/>
      <c r="B150" s="130"/>
      <c r="C150" s="131"/>
      <c r="D150" s="126"/>
      <c r="E150" s="133" t="s">
        <v>600</v>
      </c>
      <c r="F150" s="174" t="s">
        <v>601</v>
      </c>
    </row>
    <row r="151" spans="1:6" ht="28.5" customHeight="1">
      <c r="A151" s="157"/>
      <c r="B151" s="130"/>
      <c r="C151" s="131"/>
      <c r="D151" s="126"/>
      <c r="E151" s="133" t="s">
        <v>602</v>
      </c>
      <c r="F151" s="174" t="s">
        <v>603</v>
      </c>
    </row>
    <row r="152" spans="1:6" ht="28.5" customHeight="1">
      <c r="A152" s="157"/>
      <c r="B152" s="130"/>
      <c r="C152" s="131"/>
      <c r="D152" s="126"/>
      <c r="E152" s="133" t="s">
        <v>604</v>
      </c>
      <c r="F152" s="174" t="s">
        <v>605</v>
      </c>
    </row>
    <row r="153" spans="1:6" ht="28.5" customHeight="1">
      <c r="A153" s="157"/>
      <c r="B153" s="130"/>
      <c r="C153" s="131"/>
      <c r="D153" s="126"/>
      <c r="E153" s="133" t="s">
        <v>606</v>
      </c>
      <c r="F153" s="174" t="s">
        <v>607</v>
      </c>
    </row>
    <row r="154" spans="1:6" ht="28.5" customHeight="1">
      <c r="A154" s="157"/>
      <c r="B154" s="130"/>
      <c r="C154" s="131"/>
      <c r="D154" s="126"/>
      <c r="E154" s="133" t="s">
        <v>608</v>
      </c>
      <c r="F154" s="174" t="s">
        <v>609</v>
      </c>
    </row>
    <row r="155" spans="1:6" ht="28.5" customHeight="1">
      <c r="A155" s="157"/>
      <c r="B155" s="130"/>
      <c r="C155" s="131"/>
      <c r="D155" s="126"/>
      <c r="E155" s="133" t="s">
        <v>610</v>
      </c>
      <c r="F155" s="174" t="s">
        <v>611</v>
      </c>
    </row>
    <row r="156" spans="1:6" ht="42.75" customHeight="1">
      <c r="A156" s="157"/>
      <c r="B156" s="130"/>
      <c r="C156" s="131"/>
      <c r="D156" s="126"/>
      <c r="E156" s="133" t="s">
        <v>612</v>
      </c>
      <c r="F156" s="174" t="s">
        <v>613</v>
      </c>
    </row>
    <row r="157" spans="1:6" ht="42.75" customHeight="1">
      <c r="A157" s="157"/>
      <c r="B157" s="130"/>
      <c r="C157" s="131"/>
      <c r="D157" s="126"/>
      <c r="E157" s="133" t="s">
        <v>614</v>
      </c>
      <c r="F157" s="174" t="s">
        <v>615</v>
      </c>
    </row>
    <row r="158" spans="1:6" ht="42.75" customHeight="1">
      <c r="A158" s="157"/>
      <c r="B158" s="130"/>
      <c r="C158" s="131"/>
      <c r="D158" s="126"/>
      <c r="E158" s="133" t="s">
        <v>616</v>
      </c>
      <c r="F158" s="174" t="s">
        <v>617</v>
      </c>
    </row>
    <row r="159" spans="1:6" ht="42.75" customHeight="1">
      <c r="A159" s="157"/>
      <c r="B159" s="130"/>
      <c r="C159" s="131"/>
      <c r="D159" s="126"/>
      <c r="E159" s="133" t="s">
        <v>618</v>
      </c>
      <c r="F159" s="174" t="s">
        <v>619</v>
      </c>
    </row>
    <row r="160" spans="1:6" ht="42.75" customHeight="1">
      <c r="A160" s="157"/>
      <c r="B160" s="130"/>
      <c r="C160" s="131"/>
      <c r="D160" s="126"/>
      <c r="E160" s="133" t="s">
        <v>620</v>
      </c>
      <c r="F160" s="174" t="s">
        <v>621</v>
      </c>
    </row>
    <row r="161" spans="1:6" ht="42.75" customHeight="1">
      <c r="A161" s="157"/>
      <c r="B161" s="130"/>
      <c r="C161" s="131"/>
      <c r="D161" s="126"/>
      <c r="E161" s="133" t="s">
        <v>622</v>
      </c>
      <c r="F161" s="174" t="s">
        <v>623</v>
      </c>
    </row>
    <row r="162" spans="1:6" ht="42.75" customHeight="1">
      <c r="A162" s="157"/>
      <c r="B162" s="130"/>
      <c r="C162" s="131"/>
      <c r="D162" s="126"/>
      <c r="E162" s="133" t="s">
        <v>624</v>
      </c>
      <c r="F162" s="174" t="s">
        <v>625</v>
      </c>
    </row>
    <row r="163" spans="1:6" ht="33" customHeight="1">
      <c r="A163" s="157"/>
      <c r="B163" s="130"/>
      <c r="C163" s="131" t="s">
        <v>626</v>
      </c>
      <c r="D163" s="126" t="s">
        <v>627</v>
      </c>
      <c r="E163" s="133"/>
      <c r="F163" s="134"/>
    </row>
    <row r="164" spans="1:6" ht="36" customHeight="1">
      <c r="A164" s="123"/>
      <c r="B164" s="124"/>
      <c r="C164" s="131"/>
      <c r="D164" s="126"/>
      <c r="E164" s="127" t="s">
        <v>628</v>
      </c>
      <c r="F164" s="135" t="s">
        <v>629</v>
      </c>
    </row>
    <row r="165" spans="1:6" ht="25.5" customHeight="1">
      <c r="A165" s="123"/>
      <c r="B165" s="124"/>
      <c r="C165" s="131"/>
      <c r="D165" s="126"/>
      <c r="E165" s="127"/>
      <c r="F165" s="135"/>
    </row>
    <row r="166" spans="1:6" ht="19.5" customHeight="1">
      <c r="A166" s="110" t="s">
        <v>630</v>
      </c>
      <c r="B166" s="111" t="s">
        <v>631</v>
      </c>
      <c r="C166" s="112"/>
      <c r="D166" s="113"/>
      <c r="E166" s="114"/>
      <c r="F166" s="115"/>
    </row>
    <row r="167" spans="1:6" ht="33" customHeight="1">
      <c r="A167" s="123"/>
      <c r="B167" s="124"/>
      <c r="C167" s="131" t="s">
        <v>632</v>
      </c>
      <c r="D167" s="176" t="s">
        <v>774</v>
      </c>
      <c r="E167" s="127"/>
      <c r="F167" s="135"/>
    </row>
    <row r="168" spans="1:6" ht="33.75" customHeight="1">
      <c r="A168" s="123"/>
      <c r="B168" s="124"/>
      <c r="C168" s="131" t="s">
        <v>633</v>
      </c>
      <c r="D168" s="176" t="s">
        <v>634</v>
      </c>
      <c r="E168" s="127"/>
      <c r="F168" s="135"/>
    </row>
    <row r="169" spans="1:6" ht="47.25" customHeight="1">
      <c r="A169" s="123"/>
      <c r="B169" s="124"/>
      <c r="C169" s="131" t="s">
        <v>635</v>
      </c>
      <c r="D169" s="177" t="s">
        <v>636</v>
      </c>
      <c r="E169" s="127"/>
      <c r="F169" s="135"/>
    </row>
    <row r="170" spans="1:6" ht="42" customHeight="1">
      <c r="A170" s="178"/>
      <c r="B170" s="179"/>
      <c r="C170" s="131" t="s">
        <v>637</v>
      </c>
      <c r="D170" s="177" t="s">
        <v>638</v>
      </c>
      <c r="E170" s="180"/>
      <c r="F170" s="181"/>
    </row>
    <row r="171" spans="1:6" ht="42" customHeight="1">
      <c r="A171" s="178"/>
      <c r="B171" s="179"/>
      <c r="C171" s="131" t="s">
        <v>639</v>
      </c>
      <c r="D171" s="176" t="s">
        <v>640</v>
      </c>
      <c r="E171" s="180"/>
      <c r="F171" s="181"/>
    </row>
    <row r="172" spans="1:6" ht="42" customHeight="1">
      <c r="A172" s="178"/>
      <c r="B172" s="179"/>
      <c r="C172" s="131" t="s">
        <v>641</v>
      </c>
      <c r="D172" s="176" t="s">
        <v>642</v>
      </c>
      <c r="E172" s="180"/>
      <c r="F172" s="181"/>
    </row>
    <row r="173" spans="1:6" ht="42" customHeight="1">
      <c r="A173" s="178"/>
      <c r="B173" s="179"/>
      <c r="C173" s="131" t="s">
        <v>643</v>
      </c>
      <c r="D173" s="176" t="s">
        <v>644</v>
      </c>
      <c r="E173" s="180"/>
      <c r="F173" s="181"/>
    </row>
    <row r="174" spans="1:6" ht="42" customHeight="1">
      <c r="A174" s="178"/>
      <c r="B174" s="179"/>
      <c r="C174" s="131" t="s">
        <v>645</v>
      </c>
      <c r="D174" s="176" t="s">
        <v>646</v>
      </c>
      <c r="E174" s="180"/>
      <c r="F174" s="181"/>
    </row>
    <row r="175" spans="1:6" ht="42" customHeight="1">
      <c r="A175" s="178"/>
      <c r="B175" s="179"/>
      <c r="C175" s="131" t="s">
        <v>647</v>
      </c>
      <c r="D175" s="176" t="s">
        <v>648</v>
      </c>
      <c r="E175" s="180"/>
      <c r="F175" s="181"/>
    </row>
    <row r="176" spans="1:6" ht="42" customHeight="1">
      <c r="A176" s="178"/>
      <c r="B176" s="179"/>
      <c r="C176" s="131" t="s">
        <v>649</v>
      </c>
      <c r="D176" s="176" t="s">
        <v>650</v>
      </c>
      <c r="E176" s="180"/>
      <c r="F176" s="181"/>
    </row>
    <row r="177" spans="1:6" ht="45">
      <c r="A177" s="178"/>
      <c r="B177" s="179"/>
      <c r="C177" s="131" t="s">
        <v>651</v>
      </c>
      <c r="D177" s="176" t="s">
        <v>652</v>
      </c>
      <c r="E177" s="180"/>
      <c r="F177" s="181"/>
    </row>
    <row r="178" spans="1:6" ht="46.5" customHeight="1">
      <c r="A178" s="136"/>
      <c r="B178" s="137"/>
      <c r="C178" s="131" t="s">
        <v>653</v>
      </c>
      <c r="D178" s="176" t="s">
        <v>654</v>
      </c>
      <c r="E178" s="138"/>
      <c r="F178" s="139"/>
    </row>
    <row r="179" spans="1:6" ht="19.5" customHeight="1">
      <c r="A179" s="110" t="s">
        <v>655</v>
      </c>
      <c r="B179" s="111" t="s">
        <v>656</v>
      </c>
      <c r="C179" s="112"/>
      <c r="D179" s="113"/>
      <c r="E179" s="114"/>
      <c r="F179" s="115"/>
    </row>
    <row r="180" spans="1:6" ht="31.5" customHeight="1">
      <c r="A180" s="123"/>
      <c r="B180" s="124"/>
      <c r="C180" s="125" t="s">
        <v>657</v>
      </c>
      <c r="D180" s="126" t="s">
        <v>776</v>
      </c>
      <c r="E180" s="127"/>
      <c r="F180" s="135"/>
    </row>
    <row r="181" spans="1:6" ht="32.25" customHeight="1">
      <c r="A181" s="157"/>
      <c r="B181" s="130"/>
      <c r="C181" s="125" t="s">
        <v>658</v>
      </c>
      <c r="D181" s="132" t="s">
        <v>778</v>
      </c>
      <c r="E181" s="127"/>
      <c r="F181" s="134"/>
    </row>
    <row r="182" spans="1:6" ht="33.75" customHeight="1">
      <c r="A182" s="157"/>
      <c r="B182" s="130"/>
      <c r="C182" s="125" t="s">
        <v>659</v>
      </c>
      <c r="D182" s="132" t="s">
        <v>780</v>
      </c>
      <c r="E182" s="133"/>
      <c r="F182" s="134"/>
    </row>
    <row r="183" spans="1:6" ht="52.5" customHeight="1">
      <c r="A183" s="157"/>
      <c r="B183" s="130"/>
      <c r="C183" s="125" t="s">
        <v>660</v>
      </c>
      <c r="D183" s="132" t="s">
        <v>661</v>
      </c>
      <c r="E183" s="133"/>
      <c r="F183" s="134"/>
    </row>
    <row r="184" spans="1:6" ht="39.75" customHeight="1">
      <c r="A184" s="157"/>
      <c r="B184" s="130"/>
      <c r="C184" s="125" t="s">
        <v>662</v>
      </c>
      <c r="D184" s="182" t="s">
        <v>782</v>
      </c>
      <c r="E184" s="133"/>
      <c r="F184" s="134"/>
    </row>
    <row r="185" spans="1:6" ht="39.75" customHeight="1">
      <c r="A185" s="157"/>
      <c r="B185" s="130"/>
      <c r="C185" s="125" t="s">
        <v>663</v>
      </c>
      <c r="D185" s="182" t="s">
        <v>784</v>
      </c>
      <c r="E185" s="133"/>
      <c r="F185" s="134"/>
    </row>
    <row r="186" spans="1:6" ht="39.75" customHeight="1">
      <c r="A186" s="157"/>
      <c r="B186" s="130"/>
      <c r="C186" s="125" t="s">
        <v>664</v>
      </c>
      <c r="D186" s="182" t="s">
        <v>786</v>
      </c>
      <c r="E186" s="162"/>
      <c r="F186" s="154"/>
    </row>
    <row r="187" spans="1:6" ht="48" customHeight="1">
      <c r="A187" s="157"/>
      <c r="B187" s="130"/>
      <c r="C187" s="125" t="s">
        <v>665</v>
      </c>
      <c r="D187" s="182" t="s">
        <v>788</v>
      </c>
      <c r="E187" s="162"/>
      <c r="F187" s="154"/>
    </row>
    <row r="188" spans="1:6" ht="39.75" customHeight="1">
      <c r="A188" s="157"/>
      <c r="B188" s="130"/>
      <c r="C188" s="125" t="s">
        <v>666</v>
      </c>
      <c r="D188" s="182" t="s">
        <v>667</v>
      </c>
      <c r="E188" s="162"/>
      <c r="F188" s="154"/>
    </row>
    <row r="189" spans="1:6" ht="39.75" customHeight="1">
      <c r="A189" s="157"/>
      <c r="B189" s="130"/>
      <c r="C189" s="125"/>
      <c r="D189" s="182"/>
      <c r="E189" s="162"/>
      <c r="F189" s="154"/>
    </row>
    <row r="190" spans="1:6" ht="33.75" customHeight="1">
      <c r="A190" s="157"/>
      <c r="B190" s="130"/>
      <c r="C190" s="125"/>
      <c r="D190" s="132"/>
      <c r="E190" s="183"/>
      <c r="F190" s="154"/>
    </row>
    <row r="191" spans="1:6" ht="19.5" customHeight="1">
      <c r="A191" s="110" t="s">
        <v>668</v>
      </c>
      <c r="B191" s="111" t="s">
        <v>669</v>
      </c>
      <c r="C191" s="112"/>
      <c r="D191" s="113"/>
      <c r="E191" s="114"/>
      <c r="F191" s="115"/>
    </row>
    <row r="192" spans="1:6" ht="37.5" customHeight="1">
      <c r="A192" s="123"/>
      <c r="B192" s="124"/>
      <c r="C192" s="125" t="s">
        <v>670</v>
      </c>
      <c r="D192" s="184" t="s">
        <v>789</v>
      </c>
      <c r="E192" s="127"/>
      <c r="F192" s="135"/>
    </row>
    <row r="193" spans="1:6" ht="37.5" customHeight="1">
      <c r="A193" s="157"/>
      <c r="B193" s="130"/>
      <c r="C193" s="125" t="s">
        <v>671</v>
      </c>
      <c r="D193" s="185" t="s">
        <v>791</v>
      </c>
      <c r="E193" s="133"/>
      <c r="F193" s="134"/>
    </row>
    <row r="194" spans="1:6" ht="37.5" customHeight="1">
      <c r="A194" s="157"/>
      <c r="B194" s="130"/>
      <c r="C194" s="125" t="s">
        <v>672</v>
      </c>
      <c r="D194" s="182" t="s">
        <v>793</v>
      </c>
      <c r="E194" s="133"/>
      <c r="F194" s="134"/>
    </row>
    <row r="195" spans="1:6" ht="19.5" customHeight="1">
      <c r="A195" s="158"/>
      <c r="B195" s="159"/>
      <c r="C195" s="125"/>
      <c r="D195" s="161"/>
      <c r="E195" s="162"/>
      <c r="F195" s="163"/>
    </row>
    <row r="196" spans="1:6" ht="19.5" customHeight="1">
      <c r="A196" s="110" t="s">
        <v>673</v>
      </c>
      <c r="B196" s="111" t="s">
        <v>674</v>
      </c>
      <c r="C196" s="112"/>
      <c r="D196" s="113"/>
      <c r="E196" s="114"/>
      <c r="F196" s="115"/>
    </row>
    <row r="197" spans="1:6" ht="39" customHeight="1">
      <c r="A197" s="123"/>
      <c r="B197" s="124"/>
      <c r="C197" s="125" t="s">
        <v>675</v>
      </c>
      <c r="D197" s="126" t="s">
        <v>795</v>
      </c>
      <c r="E197" s="127"/>
      <c r="F197" s="135"/>
    </row>
    <row r="198" spans="1:6" ht="39" customHeight="1">
      <c r="A198" s="123"/>
      <c r="B198" s="124"/>
      <c r="C198" s="125" t="s">
        <v>676</v>
      </c>
      <c r="D198" s="126" t="s">
        <v>797</v>
      </c>
      <c r="E198" s="133"/>
      <c r="F198" s="135"/>
    </row>
    <row r="199" spans="1:6" ht="35.25" customHeight="1">
      <c r="A199" s="123"/>
      <c r="B199" s="124"/>
      <c r="C199" s="125" t="s">
        <v>677</v>
      </c>
      <c r="D199" s="126" t="s">
        <v>799</v>
      </c>
      <c r="E199" s="162"/>
      <c r="F199" s="181"/>
    </row>
    <row r="200" spans="1:6" ht="34.5" customHeight="1">
      <c r="A200" s="178"/>
      <c r="B200" s="179"/>
      <c r="C200" s="125" t="s">
        <v>678</v>
      </c>
      <c r="D200" s="126" t="s">
        <v>801</v>
      </c>
      <c r="E200" s="162"/>
      <c r="F200" s="181"/>
    </row>
    <row r="201" spans="1:6" ht="34.5" customHeight="1">
      <c r="A201" s="178"/>
      <c r="B201" s="179"/>
      <c r="C201" s="125" t="s">
        <v>679</v>
      </c>
      <c r="D201" s="126" t="s">
        <v>680</v>
      </c>
      <c r="E201" s="162"/>
      <c r="F201" s="181"/>
    </row>
    <row r="202" spans="1:6" ht="19.5" customHeight="1">
      <c r="A202" s="167"/>
      <c r="B202" s="137"/>
      <c r="C202" s="186"/>
      <c r="D202" s="147"/>
      <c r="E202" s="138"/>
      <c r="F202" s="139"/>
    </row>
    <row r="203" spans="1:6" ht="19.5" customHeight="1">
      <c r="A203" s="110" t="s">
        <v>681</v>
      </c>
      <c r="B203" s="111" t="s">
        <v>682</v>
      </c>
      <c r="C203" s="112"/>
      <c r="D203" s="113"/>
      <c r="E203" s="114"/>
      <c r="F203" s="115"/>
    </row>
    <row r="204" spans="1:6" ht="30" customHeight="1">
      <c r="A204" s="123"/>
      <c r="B204" s="124"/>
      <c r="C204" s="125" t="s">
        <v>683</v>
      </c>
      <c r="D204" s="161" t="s">
        <v>684</v>
      </c>
      <c r="E204" s="127"/>
      <c r="F204" s="135"/>
    </row>
    <row r="205" spans="1:6" ht="30" customHeight="1">
      <c r="A205" s="157"/>
      <c r="B205" s="130"/>
      <c r="C205" s="125" t="s">
        <v>685</v>
      </c>
      <c r="D205" s="126" t="s">
        <v>686</v>
      </c>
      <c r="E205" s="133"/>
      <c r="F205" s="134"/>
    </row>
    <row r="206" spans="1:6" ht="30" customHeight="1">
      <c r="A206" s="158"/>
      <c r="B206" s="159"/>
      <c r="C206" s="125" t="s">
        <v>687</v>
      </c>
      <c r="D206" s="126" t="s">
        <v>688</v>
      </c>
      <c r="E206" s="133"/>
      <c r="F206" s="163"/>
    </row>
    <row r="207" spans="1:6" ht="28.5" customHeight="1">
      <c r="A207" s="158"/>
      <c r="B207" s="159"/>
      <c r="C207" s="125" t="s">
        <v>689</v>
      </c>
      <c r="D207" s="126" t="s">
        <v>690</v>
      </c>
      <c r="E207" s="133"/>
      <c r="F207" s="187"/>
    </row>
    <row r="208" spans="1:6" ht="30" customHeight="1">
      <c r="A208" s="158"/>
      <c r="B208" s="159"/>
      <c r="C208" s="125" t="s">
        <v>691</v>
      </c>
      <c r="D208" s="126" t="s">
        <v>692</v>
      </c>
      <c r="E208" s="133"/>
      <c r="F208" s="163"/>
    </row>
    <row r="209" spans="1:6" ht="27" customHeight="1">
      <c r="A209" s="158"/>
      <c r="B209" s="159"/>
      <c r="C209" s="125" t="s">
        <v>693</v>
      </c>
      <c r="D209" s="126" t="s">
        <v>694</v>
      </c>
      <c r="E209" s="133"/>
      <c r="F209" s="163"/>
    </row>
    <row r="210" spans="1:6" ht="31.5" customHeight="1">
      <c r="A210" s="158"/>
      <c r="B210" s="159"/>
      <c r="C210" s="125" t="s">
        <v>695</v>
      </c>
      <c r="D210" s="126" t="s">
        <v>696</v>
      </c>
      <c r="E210" s="133"/>
      <c r="F210" s="163"/>
    </row>
    <row r="211" spans="1:6" ht="31.5" customHeight="1">
      <c r="A211" s="158"/>
      <c r="B211" s="159"/>
      <c r="C211" s="125" t="s">
        <v>697</v>
      </c>
      <c r="D211" s="126" t="s">
        <v>698</v>
      </c>
      <c r="E211" s="133"/>
      <c r="F211" s="163"/>
    </row>
    <row r="212" spans="1:6" ht="30" customHeight="1">
      <c r="A212" s="158"/>
      <c r="B212" s="159"/>
      <c r="C212" s="125" t="s">
        <v>699</v>
      </c>
      <c r="D212" s="126" t="s">
        <v>700</v>
      </c>
      <c r="E212" s="133"/>
      <c r="F212" s="163"/>
    </row>
    <row r="213" spans="1:6" ht="35.25" customHeight="1">
      <c r="A213" s="158"/>
      <c r="B213" s="159"/>
      <c r="C213" s="125" t="s">
        <v>701</v>
      </c>
      <c r="D213" s="126" t="s">
        <v>702</v>
      </c>
      <c r="E213" s="133"/>
      <c r="F213" s="163"/>
    </row>
    <row r="214" spans="1:6" ht="35.25" customHeight="1">
      <c r="A214" s="158"/>
      <c r="B214" s="159"/>
      <c r="C214" s="125" t="s">
        <v>703</v>
      </c>
      <c r="D214" s="126" t="s">
        <v>704</v>
      </c>
      <c r="E214" s="133"/>
      <c r="F214" s="163"/>
    </row>
    <row r="215" spans="1:6" ht="31.5" customHeight="1">
      <c r="A215" s="167"/>
      <c r="B215" s="137"/>
      <c r="C215" s="125" t="s">
        <v>705</v>
      </c>
      <c r="D215" s="126" t="s">
        <v>706</v>
      </c>
      <c r="E215" s="133"/>
      <c r="F215" s="139"/>
    </row>
    <row r="216" spans="1:6" ht="31.5" customHeight="1">
      <c r="A216" s="167"/>
      <c r="B216" s="137"/>
      <c r="C216" s="125" t="s">
        <v>707</v>
      </c>
      <c r="D216" s="126" t="s">
        <v>708</v>
      </c>
      <c r="E216" s="133"/>
      <c r="F216" s="139"/>
    </row>
    <row r="217" spans="1:6" ht="19.5" customHeight="1">
      <c r="A217" s="110" t="s">
        <v>709</v>
      </c>
      <c r="B217" s="111" t="s">
        <v>710</v>
      </c>
      <c r="C217" s="112"/>
      <c r="D217" s="113"/>
      <c r="E217" s="114"/>
      <c r="F217" s="115"/>
    </row>
    <row r="218" spans="1:6" ht="36" customHeight="1">
      <c r="A218" s="123"/>
      <c r="B218" s="124"/>
      <c r="C218" s="125" t="s">
        <v>711</v>
      </c>
      <c r="D218" s="185" t="s">
        <v>712</v>
      </c>
      <c r="E218" s="127"/>
      <c r="F218" s="135"/>
    </row>
    <row r="219" spans="1:6" ht="36" customHeight="1">
      <c r="A219" s="157"/>
      <c r="B219" s="130"/>
      <c r="C219" s="125" t="s">
        <v>713</v>
      </c>
      <c r="D219" s="185" t="s">
        <v>714</v>
      </c>
      <c r="E219" s="127"/>
      <c r="F219" s="134"/>
    </row>
    <row r="220" spans="1:6" ht="36" customHeight="1">
      <c r="A220" s="158"/>
      <c r="B220" s="159"/>
      <c r="C220" s="125" t="s">
        <v>715</v>
      </c>
      <c r="D220" s="185" t="s">
        <v>716</v>
      </c>
      <c r="E220" s="127"/>
      <c r="F220" s="163"/>
    </row>
    <row r="221" spans="1:6" ht="38.25" customHeight="1" thickBot="1">
      <c r="A221" s="188"/>
      <c r="B221" s="189"/>
      <c r="C221" s="190" t="s">
        <v>717</v>
      </c>
      <c r="D221" s="191" t="s">
        <v>718</v>
      </c>
      <c r="E221" s="192"/>
      <c r="F221" s="193"/>
    </row>
    <row r="222" spans="3:6" ht="19.5" customHeight="1" thickTop="1">
      <c r="C222" s="194"/>
      <c r="D222" s="196"/>
      <c r="E222" s="197"/>
      <c r="F222" s="198"/>
    </row>
  </sheetData>
  <sheetProtection/>
  <mergeCells count="4">
    <mergeCell ref="A1:F1"/>
    <mergeCell ref="A2:B2"/>
    <mergeCell ref="C2:D2"/>
    <mergeCell ref="E2:F2"/>
  </mergeCells>
  <printOptions horizontalCentered="1"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&amp;C&amp;N~&amp;P&amp;R&amp;D&amp;T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2019-02-19T08:44:13Z</cp:lastPrinted>
  <dcterms:created xsi:type="dcterms:W3CDTF">2015-04-08T00:18:00Z</dcterms:created>
  <dcterms:modified xsi:type="dcterms:W3CDTF">2019-02-20T03:37:24Z</dcterms:modified>
  <cp:category/>
  <cp:version/>
  <cp:contentType/>
  <cp:contentStatus/>
</cp:coreProperties>
</file>